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admin\Documents\VST Zero Survey\"/>
    </mc:Choice>
  </mc:AlternateContent>
  <bookViews>
    <workbookView xWindow="0" yWindow="0" windowWidth="20496" windowHeight="8652" tabRatio="813"/>
  </bookViews>
  <sheets>
    <sheet name="VST ZERO Upgrade Survey" sheetId="1" r:id="rId1"/>
    <sheet name="Price List" sheetId="3" r:id="rId2"/>
    <sheet name=" Quote Form" sheetId="4" r:id="rId3"/>
    <sheet name="Equipment Order Form" sheetId="5" r:id="rId4"/>
    <sheet name="Survey Instructions" sheetId="6" r:id="rId5"/>
    <sheet name="Compatibility Charts" sheetId="8" r:id="rId6"/>
    <sheet name="Warranty # Form" sheetId="7" r:id="rId7"/>
  </sheets>
  <definedNames>
    <definedName name="Breakaway">'Price List'!$A$36:$D$36</definedName>
    <definedName name="Curb">'Price List'!$A$14:$D$21</definedName>
    <definedName name="STP">'Price List'!$B$48:$D$53</definedName>
    <definedName name="Whip">'Price List'!$A$25:$D$30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7" l="1"/>
  <c r="E5" i="7"/>
  <c r="E4" i="7"/>
  <c r="E3" i="7"/>
  <c r="B5" i="7"/>
  <c r="B4" i="7"/>
  <c r="B3" i="7"/>
  <c r="B2" i="7"/>
  <c r="B10" i="5"/>
  <c r="C23" i="5"/>
  <c r="C22" i="5"/>
  <c r="K30" i="3"/>
  <c r="H30" i="3"/>
  <c r="K29" i="3"/>
  <c r="J28" i="3"/>
  <c r="J29" i="3" s="1"/>
  <c r="H28" i="3"/>
  <c r="H14" i="3"/>
  <c r="H37" i="3" l="1"/>
  <c r="B20" i="5" l="1"/>
  <c r="A20" i="5"/>
  <c r="C18" i="5"/>
  <c r="B18" i="5"/>
  <c r="B16" i="5"/>
  <c r="C15" i="5"/>
  <c r="B15" i="5"/>
  <c r="B13" i="5"/>
  <c r="B12" i="5"/>
  <c r="B11" i="5"/>
  <c r="B9" i="5"/>
  <c r="B5" i="5"/>
  <c r="B4" i="5"/>
  <c r="B3" i="5"/>
  <c r="B2" i="5"/>
  <c r="C27" i="4"/>
  <c r="C26" i="4"/>
  <c r="C20" i="4"/>
  <c r="C19" i="4"/>
  <c r="C8" i="4"/>
  <c r="C7" i="4"/>
  <c r="B4" i="4"/>
  <c r="H68" i="3"/>
  <c r="H67" i="3"/>
  <c r="H66" i="3"/>
  <c r="K64" i="3"/>
  <c r="E60" i="3"/>
  <c r="L5" i="3" s="1"/>
  <c r="B2" i="4" s="1"/>
  <c r="K59" i="3"/>
  <c r="K57" i="3"/>
  <c r="K56" i="3"/>
  <c r="K55" i="3"/>
  <c r="K53" i="3"/>
  <c r="J47" i="3"/>
  <c r="H47" i="3"/>
  <c r="J46" i="3" s="1"/>
  <c r="H46" i="3"/>
  <c r="J39" i="3"/>
  <c r="H39" i="3"/>
  <c r="J37" i="3"/>
  <c r="C11" i="5" s="1"/>
  <c r="J33" i="3"/>
  <c r="C9" i="5" s="1"/>
  <c r="H33" i="3"/>
  <c r="J25" i="3"/>
  <c r="C12" i="5" s="1"/>
  <c r="H25" i="3"/>
  <c r="J14" i="3"/>
  <c r="K14" i="3" s="1"/>
  <c r="L10" i="3"/>
  <c r="L11" i="3" s="1"/>
  <c r="B7" i="5" s="1"/>
  <c r="F7" i="3"/>
  <c r="C16" i="5" s="1"/>
  <c r="C13" i="5" l="1"/>
  <c r="K39" i="3"/>
  <c r="C10" i="5"/>
  <c r="K47" i="3"/>
  <c r="C13" i="4" s="1"/>
  <c r="C20" i="5"/>
  <c r="K46" i="3"/>
  <c r="C24" i="4" s="1"/>
  <c r="K25" i="3"/>
  <c r="K65" i="3"/>
  <c r="C11" i="4" s="1"/>
  <c r="K37" i="3"/>
  <c r="K33" i="3"/>
  <c r="K58" i="3"/>
  <c r="K60" i="3" s="1"/>
  <c r="C21" i="4" s="1"/>
  <c r="G7" i="3"/>
  <c r="C9" i="4" s="1"/>
  <c r="H69" i="3"/>
  <c r="H70" i="3" s="1"/>
  <c r="B3" i="4"/>
  <c r="K62" i="3"/>
  <c r="C23" i="4" s="1"/>
  <c r="B6" i="5"/>
  <c r="K42" i="3" l="1"/>
  <c r="C10" i="4" s="1"/>
  <c r="C15" i="4" s="1"/>
  <c r="C16" i="4" s="1"/>
  <c r="C17" i="4" s="1"/>
  <c r="C28" i="4" s="1"/>
  <c r="B5" i="4" l="1"/>
</calcChain>
</file>

<file path=xl/sharedStrings.xml><?xml version="1.0" encoding="utf-8"?>
<sst xmlns="http://schemas.openxmlformats.org/spreadsheetml/2006/main" count="339" uniqueCount="290">
  <si>
    <t>DIM Init String Programmed?</t>
  </si>
  <si>
    <t>Fixed Speed turbines</t>
  </si>
  <si>
    <t>STP Upgrade recommended if site is using 3/4HP Fixed</t>
  </si>
  <si>
    <t>Curb Hose Length</t>
  </si>
  <si>
    <t>Whip Hose Length</t>
  </si>
  <si>
    <t>Curb Hose</t>
  </si>
  <si>
    <t>Price</t>
  </si>
  <si>
    <t>Whip Hose</t>
  </si>
  <si>
    <t>Incon Software Upgrade</t>
  </si>
  <si>
    <t>Choice</t>
  </si>
  <si>
    <t>Curb Choice</t>
  </si>
  <si>
    <t>Whip Choice</t>
  </si>
  <si>
    <t>Hanging Hardware</t>
  </si>
  <si>
    <t>Tank Monitor on site:</t>
  </si>
  <si>
    <t>Number of Dispensers</t>
  </si>
  <si>
    <t>X</t>
  </si>
  <si>
    <t>TLS-350 Programming Labor</t>
  </si>
  <si>
    <t>x</t>
  </si>
  <si>
    <t>Quantity</t>
  </si>
  <si>
    <t>Retractors needed</t>
  </si>
  <si>
    <t>TLS-350 - Flow Meter cost</t>
  </si>
  <si>
    <t xml:space="preserve">STP Upgrade  </t>
  </si>
  <si>
    <t>Nozzle Quantity</t>
  </si>
  <si>
    <t>Total</t>
  </si>
  <si>
    <t>Upgrade Cost Per Dispenser</t>
  </si>
  <si>
    <t>Dispenser Labor Charge per Dispenser</t>
  </si>
  <si>
    <t>Dispenser upgrade Labor Total</t>
  </si>
  <si>
    <t>TLS-350 Software Upgrade</t>
  </si>
  <si>
    <t>TLS-350 - Software Upgrade</t>
  </si>
  <si>
    <t>Flag</t>
  </si>
  <si>
    <t>Startup Testing</t>
  </si>
  <si>
    <t>Dispenser Information and Equipment</t>
  </si>
  <si>
    <t>Permit Cost</t>
  </si>
  <si>
    <t>Additional Costs</t>
  </si>
  <si>
    <t>STP Upgrade Labor</t>
  </si>
  <si>
    <t xml:space="preserve">Equipment Markup </t>
  </si>
  <si>
    <t>Tax on Equipment</t>
  </si>
  <si>
    <t>STP Upgrade Labor per tank</t>
  </si>
  <si>
    <t>Startup Testing Charge - If applicable</t>
  </si>
  <si>
    <t>Permitting Fees - If applicable</t>
  </si>
  <si>
    <t>Breakaways</t>
  </si>
  <si>
    <t>Equipment markup percentage</t>
  </si>
  <si>
    <t>Sales Tax</t>
  </si>
  <si>
    <t>Tax and Equipment markup</t>
  </si>
  <si>
    <t>Equipment Cost</t>
  </si>
  <si>
    <t>Total Equipment Cost</t>
  </si>
  <si>
    <t>Breakaway Choice</t>
  </si>
  <si>
    <t>Boolean</t>
  </si>
  <si>
    <t>Nozzles</t>
  </si>
  <si>
    <t>Part Number</t>
  </si>
  <si>
    <t>TLS-350 Equipment</t>
  </si>
  <si>
    <t>INCON Equipment</t>
  </si>
  <si>
    <t>STP Equipment</t>
  </si>
  <si>
    <t>Software</t>
  </si>
  <si>
    <t>Flowmeters</t>
  </si>
  <si>
    <t>Software Package</t>
  </si>
  <si>
    <t>NONE</t>
  </si>
  <si>
    <t>Record TLS-350 Dim String Here</t>
  </si>
  <si>
    <t>Contractor:</t>
  </si>
  <si>
    <t>Name</t>
  </si>
  <si>
    <t>Address</t>
  </si>
  <si>
    <t>Phone#</t>
  </si>
  <si>
    <t>City, State, Zip</t>
  </si>
  <si>
    <t>Hanging Hardware Choices</t>
  </si>
  <si>
    <t>Retractor Clamps</t>
  </si>
  <si>
    <t>Site</t>
  </si>
  <si>
    <t>City,State, ZIP</t>
  </si>
  <si>
    <t>DIM String:</t>
  </si>
  <si>
    <t>STP Labor</t>
  </si>
  <si>
    <t>&lt;--STP Select Pull Down Menu</t>
  </si>
  <si>
    <t>&lt;-- STP Upgrade YES</t>
  </si>
  <si>
    <t>Breakaway      Quantity</t>
  </si>
  <si>
    <t>Cost</t>
  </si>
  <si>
    <t>Basic Retrofit</t>
  </si>
  <si>
    <t>Extra Charge - Clearance</t>
  </si>
  <si>
    <t>Extra Charge Full Vapor Piping swap</t>
  </si>
  <si>
    <t>Dispenser replacement labor per dispenser</t>
  </si>
  <si>
    <t>Retractor Clamp of choice</t>
  </si>
  <si>
    <t>Permits and Testing</t>
  </si>
  <si>
    <t xml:space="preserve">Red Jacket  1 1/2 HP STP  </t>
  </si>
  <si>
    <t>Red Jacket  2 HP STP</t>
  </si>
  <si>
    <t>FE Petro Variable Frequency Controller and STP</t>
  </si>
  <si>
    <t>FE Petro 2 HP Fixed Speed STP</t>
  </si>
  <si>
    <t>FE Petro 1 1/2 HP Fixed  STP</t>
  </si>
  <si>
    <t>Number of Gasoline STP's to upgrade</t>
  </si>
  <si>
    <t>STP / VFC Controller Cost per Tank</t>
  </si>
  <si>
    <t>TLS-350 Software Upgrade - Current Version</t>
  </si>
  <si>
    <t>New Dipensers Include VFM</t>
  </si>
  <si>
    <t>Flow Meter cost &amp; quantity is</t>
  </si>
  <si>
    <t>0 if Pre-installed in Dispenser</t>
  </si>
  <si>
    <t>TLS-350 Programming - Labor</t>
  </si>
  <si>
    <t>User Defined Price List</t>
  </si>
  <si>
    <t>Nozzle</t>
  </si>
  <si>
    <t>VST EVR Nozzle</t>
  </si>
  <si>
    <t>Breakaway Type</t>
  </si>
  <si>
    <t xml:space="preserve">Total Hanging Hardware Cost pre tax - </t>
  </si>
  <si>
    <t xml:space="preserve">   Hose Retractor Clamps Needed?</t>
  </si>
  <si>
    <t xml:space="preserve">  OR  </t>
  </si>
  <si>
    <t>Select Option</t>
  </si>
  <si>
    <t>New Dispenser Installation Labor</t>
  </si>
  <si>
    <t>Dispenser Re-Piping Labor</t>
  </si>
  <si>
    <t>Labor per dispenser for Vapor piping</t>
  </si>
  <si>
    <t>Dispenser / STP Upgrade Labor</t>
  </si>
  <si>
    <t>New Dispenser Installation All Dispensers</t>
  </si>
  <si>
    <t>Labor for dispenser replacement - per dispenser</t>
  </si>
  <si>
    <t>If upgrading existing dispensers, use check boxes to add additional labor charges:</t>
  </si>
  <si>
    <t>Make sure values are entered in all price boxes -Will be highlighted yellow if missing price</t>
  </si>
  <si>
    <t>Error Check Blank</t>
  </si>
  <si>
    <t>Error sum</t>
  </si>
  <si>
    <t>Error True</t>
  </si>
  <si>
    <t>Error False</t>
  </si>
  <si>
    <t>ERROR RESULT</t>
  </si>
  <si>
    <t>DIM String</t>
  </si>
  <si>
    <t>Select Hose configuration from pull-down menus.</t>
  </si>
  <si>
    <t>Equipment lists will be automatically generated</t>
  </si>
  <si>
    <t>Example of typical baseline labor charge for dispenser retrofit</t>
  </si>
  <si>
    <t>Pipe and Fittings for dispenser re-pipe</t>
  </si>
  <si>
    <t>Dispenser piping - parts</t>
  </si>
  <si>
    <t>Piping Cost per dispenser</t>
  </si>
  <si>
    <t>Piping cost All Dispensers</t>
  </si>
  <si>
    <t>New STP Equipment Cost</t>
  </si>
  <si>
    <t>Permitting/Testing</t>
  </si>
  <si>
    <t>Include Permitting Charge</t>
  </si>
  <si>
    <t>Include Startup Testing</t>
  </si>
  <si>
    <t xml:space="preserve">Number of Fueling Points </t>
  </si>
  <si>
    <t>INCON VRM</t>
  </si>
  <si>
    <t>Variable Frequency STP</t>
  </si>
  <si>
    <t>Dispensers conversion type - retrofit or new dispensers</t>
  </si>
  <si>
    <t>TLS-350 Programming Labor/ TLS-350 on site</t>
  </si>
  <si>
    <t>Type of STP's and Controller installed</t>
  </si>
  <si>
    <t>Retrofit existing dispensers</t>
  </si>
  <si>
    <t>Install new dispensers</t>
  </si>
  <si>
    <r>
      <t>Check the box</t>
    </r>
    <r>
      <rPr>
        <b/>
        <i/>
        <sz val="12"/>
        <color theme="1"/>
        <rFont val="Calibri"/>
        <family val="2"/>
        <scheme val="minor"/>
      </rPr>
      <t xml:space="preserve"> Install new dispensers</t>
    </r>
    <r>
      <rPr>
        <sz val="12"/>
        <color theme="1"/>
        <rFont val="Calibri"/>
        <family val="2"/>
        <scheme val="minor"/>
      </rPr>
      <t xml:space="preserve"> if the site is getting new dispensers with pre-installed balance piping. Enter</t>
    </r>
    <r>
      <rPr>
        <b/>
        <sz val="12"/>
        <color theme="1"/>
        <rFont val="Calibri"/>
        <family val="2"/>
        <scheme val="minor"/>
      </rPr>
      <t xml:space="preserve"> </t>
    </r>
    <r>
      <rPr>
        <sz val="12"/>
        <color theme="1"/>
        <rFont val="Calibri"/>
        <family val="2"/>
        <scheme val="minor"/>
      </rPr>
      <t>your</t>
    </r>
    <r>
      <rPr>
        <b/>
        <sz val="12"/>
        <color theme="1"/>
        <rFont val="Calibri"/>
        <family val="2"/>
        <scheme val="minor"/>
      </rPr>
      <t xml:space="preserve"> per dispenser</t>
    </r>
    <r>
      <rPr>
        <sz val="12"/>
        <color theme="1"/>
        <rFont val="Calibri"/>
        <family val="2"/>
        <scheme val="minor"/>
      </rPr>
      <t xml:space="preserve"> labor charge for dispenser installation on the </t>
    </r>
    <r>
      <rPr>
        <b/>
        <sz val="12"/>
        <color theme="1"/>
        <rFont val="Calibri"/>
        <family val="2"/>
        <scheme val="minor"/>
      </rPr>
      <t>Price Sheet</t>
    </r>
    <r>
      <rPr>
        <sz val="12"/>
        <color theme="1"/>
        <rFont val="Calibri"/>
        <family val="2"/>
        <scheme val="minor"/>
      </rPr>
      <t xml:space="preserve"> to automatically add it to your bid.   </t>
    </r>
  </si>
  <si>
    <r>
      <t>Check the box</t>
    </r>
    <r>
      <rPr>
        <b/>
        <sz val="12"/>
        <color theme="1"/>
        <rFont val="Calibri"/>
        <family val="2"/>
        <scheme val="minor"/>
      </rPr>
      <t xml:space="preserve"> </t>
    </r>
    <r>
      <rPr>
        <b/>
        <i/>
        <sz val="12"/>
        <color theme="1"/>
        <rFont val="Calibri"/>
        <family val="2"/>
        <scheme val="minor"/>
      </rPr>
      <t>Do new dispensers include VFM?</t>
    </r>
    <r>
      <rPr>
        <sz val="12"/>
        <color theme="1"/>
        <rFont val="Calibri"/>
        <family val="2"/>
        <scheme val="minor"/>
      </rPr>
      <t xml:space="preserve"> box if the dispensers include a flowmeter in the cost and are already installed in the dispenser. Dispenser installation labor will be automatically added to quote</t>
    </r>
  </si>
  <si>
    <r>
      <t>Check the box</t>
    </r>
    <r>
      <rPr>
        <b/>
        <i/>
        <sz val="12"/>
        <color theme="1"/>
        <rFont val="Calibri"/>
        <family val="2"/>
        <scheme val="minor"/>
      </rPr>
      <t xml:space="preserve"> Retrofit EXISTING Dispensers</t>
    </r>
    <r>
      <rPr>
        <sz val="12"/>
        <color theme="1"/>
        <rFont val="Calibri"/>
        <family val="2"/>
        <scheme val="minor"/>
      </rPr>
      <t xml:space="preserve"> if you are removing the Healy vacuum pump from an assist dispenser and restoring vapor piping to 1" balance piping. Many sites will only require minimal labor to restore piping. This is the option to select the baseline labor charge. Enter your  per dispenser labor charge to the </t>
    </r>
    <r>
      <rPr>
        <b/>
        <sz val="12"/>
        <color theme="1"/>
        <rFont val="Calibri"/>
        <family val="2"/>
        <scheme val="minor"/>
      </rPr>
      <t>Price Sheet</t>
    </r>
    <r>
      <rPr>
        <sz val="12"/>
        <color theme="1"/>
        <rFont val="Calibri"/>
        <family val="2"/>
        <scheme val="minor"/>
      </rPr>
      <t xml:space="preserve"> for removal of vacuum pump and vapor re-pipe to automatically add it to your bid.  </t>
    </r>
  </si>
  <si>
    <r>
      <t xml:space="preserve">If the dispenser has 5/8 copper piping ran from the outlet casting to the Healy VP-1000, Click </t>
    </r>
    <r>
      <rPr>
        <b/>
        <i/>
        <sz val="12"/>
        <color theme="1"/>
        <rFont val="Calibri"/>
        <family val="2"/>
        <scheme val="minor"/>
      </rPr>
      <t>Will Vapor piping need to be replaced from outlet casting to flow-meter?</t>
    </r>
    <r>
      <rPr>
        <sz val="12"/>
        <color theme="1"/>
        <rFont val="Calibri"/>
        <family val="2"/>
        <scheme val="minor"/>
      </rPr>
      <t xml:space="preserve"> Selecting this option add additional labor to the quote. Set your additional labor charge on the </t>
    </r>
    <r>
      <rPr>
        <b/>
        <sz val="12"/>
        <color theme="1"/>
        <rFont val="Calibri"/>
        <family val="2"/>
        <scheme val="minor"/>
      </rPr>
      <t>Price Sheet.</t>
    </r>
  </si>
  <si>
    <r>
      <t>Click</t>
    </r>
    <r>
      <rPr>
        <i/>
        <sz val="12"/>
        <color theme="1"/>
        <rFont val="Calibri"/>
        <family val="2"/>
        <scheme val="minor"/>
      </rPr>
      <t xml:space="preserve"> </t>
    </r>
    <r>
      <rPr>
        <b/>
        <i/>
        <sz val="12"/>
        <color theme="1"/>
        <rFont val="Calibri"/>
        <family val="2"/>
        <scheme val="minor"/>
      </rPr>
      <t>Retractor Clamps needed</t>
    </r>
    <r>
      <rPr>
        <sz val="12"/>
        <color theme="1"/>
        <rFont val="Calibri"/>
        <family val="2"/>
        <scheme val="minor"/>
      </rPr>
      <t xml:space="preserve"> if site will be using retractors. Clamps will be added to bid. You can enter retractor clamp of choice on the </t>
    </r>
    <r>
      <rPr>
        <b/>
        <sz val="12"/>
        <color theme="1"/>
        <rFont val="Calibri"/>
        <family val="2"/>
        <scheme val="minor"/>
      </rPr>
      <t>Price Sheet.</t>
    </r>
    <r>
      <rPr>
        <sz val="12"/>
        <color theme="1"/>
        <rFont val="Calibri"/>
        <family val="2"/>
        <scheme val="minor"/>
      </rPr>
      <t xml:space="preserve"> </t>
    </r>
  </si>
  <si>
    <r>
      <t>Click the</t>
    </r>
    <r>
      <rPr>
        <b/>
        <i/>
        <sz val="12"/>
        <color theme="1"/>
        <rFont val="Calibri"/>
        <family val="2"/>
        <scheme val="minor"/>
      </rPr>
      <t xml:space="preserve"> Include Permitting</t>
    </r>
    <r>
      <rPr>
        <sz val="12"/>
        <color theme="1"/>
        <rFont val="Calibri"/>
        <family val="2"/>
        <scheme val="minor"/>
      </rPr>
      <t xml:space="preserve"> Check box to include the permitting fees from the Price Sheet on the quote.</t>
    </r>
  </si>
  <si>
    <r>
      <t>Click the</t>
    </r>
    <r>
      <rPr>
        <b/>
        <i/>
        <sz val="12"/>
        <color theme="1"/>
        <rFont val="Calibri"/>
        <family val="2"/>
        <scheme val="minor"/>
      </rPr>
      <t xml:space="preserve"> Include Startup</t>
    </r>
    <r>
      <rPr>
        <sz val="12"/>
        <color theme="1"/>
        <rFont val="Calibri"/>
        <family val="2"/>
        <scheme val="minor"/>
      </rPr>
      <t xml:space="preserve"> testing check box to include the startup testing charge from the Price Sheet on the quote.</t>
    </r>
  </si>
  <si>
    <r>
      <t xml:space="preserve">Note if the site has fixed speed or Variable Frequency controllers. Balance sites will require more STP pressure than an Assist system to achieve a good flow rate. A VFC STP and controller or a 2HP Fixed speed are good options during a conversion to maximize flow rate. Check the </t>
    </r>
    <r>
      <rPr>
        <b/>
        <i/>
        <sz val="12"/>
        <color theme="1"/>
        <rFont val="Calibri"/>
        <family val="2"/>
        <scheme val="minor"/>
      </rPr>
      <t>Upgrade STP</t>
    </r>
    <r>
      <rPr>
        <sz val="12"/>
        <color theme="1"/>
        <rFont val="Calibri"/>
        <family val="2"/>
        <scheme val="minor"/>
      </rPr>
      <t xml:space="preserve"> option, and select a STP upgrade option to add to the quote. You can set a per tank labor charge for a STP upgrade on the </t>
    </r>
    <r>
      <rPr>
        <b/>
        <sz val="12"/>
        <color theme="1"/>
        <rFont val="Calibri"/>
        <family val="2"/>
        <scheme val="minor"/>
      </rPr>
      <t xml:space="preserve">Price Sheet. </t>
    </r>
    <r>
      <rPr>
        <sz val="12"/>
        <color theme="1"/>
        <rFont val="Calibri"/>
        <family val="2"/>
        <scheme val="minor"/>
      </rPr>
      <t>STP equipment will be automatically added to the Quote and the Parts Order sheet.</t>
    </r>
  </si>
  <si>
    <t>Included Flow Meters</t>
  </si>
  <si>
    <t>Additional Labor - Vapor piping</t>
  </si>
  <si>
    <t>Additional Labor - Clearance</t>
  </si>
  <si>
    <t>Hose Lengths</t>
  </si>
  <si>
    <t>Hose Retractors</t>
  </si>
  <si>
    <t>Veeder-Root TLS-350</t>
  </si>
  <si>
    <r>
      <t xml:space="preserve">Enter number of gas </t>
    </r>
    <r>
      <rPr>
        <b/>
        <sz val="12"/>
        <color theme="1"/>
        <rFont val="Calibri"/>
        <family val="2"/>
        <scheme val="minor"/>
      </rPr>
      <t>dispensers</t>
    </r>
    <r>
      <rPr>
        <sz val="12"/>
        <color theme="1"/>
        <rFont val="Calibri"/>
        <family val="2"/>
        <scheme val="minor"/>
      </rPr>
      <t xml:space="preserve"> and</t>
    </r>
    <r>
      <rPr>
        <b/>
        <sz val="12"/>
        <color theme="1"/>
        <rFont val="Calibri"/>
        <family val="2"/>
        <scheme val="minor"/>
      </rPr>
      <t xml:space="preserve"> fueling points</t>
    </r>
    <r>
      <rPr>
        <sz val="12"/>
        <color theme="1"/>
        <rFont val="Calibri"/>
        <family val="2"/>
        <scheme val="minor"/>
      </rPr>
      <t>. If hanging hardware supplied by customer, enter 0 for number of fueling points so it will not be added to the bid. Make sure to include number of dispensers to properly calculate labor cost.</t>
    </r>
  </si>
  <si>
    <t>Submersible Turbine Pump information - Upgrade options</t>
  </si>
  <si>
    <t>Dispenser Information - New Dispensers or Retrofit</t>
  </si>
  <si>
    <t>Both INCON and TLS-350 selected</t>
  </si>
  <si>
    <t>TLS-350 or Software selected</t>
  </si>
  <si>
    <t>Retrofit and New Disp check</t>
  </si>
  <si>
    <t>Retrofit check</t>
  </si>
  <si>
    <t>New Disp</t>
  </si>
  <si>
    <t>Retrofit 1</t>
  </si>
  <si>
    <t>Retrofit 2</t>
  </si>
  <si>
    <t>Retrofit 3</t>
  </si>
  <si>
    <t>Balance Outlet Castings present</t>
  </si>
  <si>
    <t>CNI or EZ-Flow Retractor Clamp</t>
  </si>
  <si>
    <t>Re-connectable (NEW)</t>
  </si>
  <si>
    <t>INCON Software Upgrade Labor</t>
  </si>
  <si>
    <t>INCON Software Upgrade</t>
  </si>
  <si>
    <t>VST ZERO Labor Costs</t>
  </si>
  <si>
    <t>Select tank monitor for VST ZERO installation</t>
  </si>
  <si>
    <r>
      <t xml:space="preserve">If the site has INCON VRM installed, check box </t>
    </r>
    <r>
      <rPr>
        <b/>
        <i/>
        <sz val="12"/>
        <color theme="1"/>
        <rFont val="Calibri"/>
        <family val="2"/>
        <scheme val="minor"/>
      </rPr>
      <t>INCON on site - Software Upgrade required.</t>
    </r>
    <r>
      <rPr>
        <sz val="12"/>
        <color theme="1"/>
        <rFont val="Calibri"/>
        <family val="2"/>
        <scheme val="minor"/>
      </rPr>
      <t xml:space="preserve"> The INCON will require the VRMEO204 software upgrade. The INCON flow meters will NOT need to be replaced during the VST ZERO conversion. You can set the software price and software installation charge on the </t>
    </r>
    <r>
      <rPr>
        <b/>
        <sz val="12"/>
        <color theme="1"/>
        <rFont val="Calibri"/>
        <family val="2"/>
        <scheme val="minor"/>
      </rPr>
      <t>Price Sheet</t>
    </r>
    <r>
      <rPr>
        <sz val="12"/>
        <color theme="1"/>
        <rFont val="Calibri"/>
        <family val="2"/>
        <scheme val="minor"/>
      </rPr>
      <t>.</t>
    </r>
  </si>
  <si>
    <t>Example of completed ZERO dispenser retrofit.</t>
  </si>
  <si>
    <t>Veeder-Root TLS-350 (ECPU2)</t>
  </si>
  <si>
    <t>Retrofit Dispensers - Basic Labor  -   VST ZERO</t>
  </si>
  <si>
    <t>Full Vapor re-pipe - Extra labor     -   VST ZERO</t>
  </si>
  <si>
    <t>Clearance/additional install issues - VST ZERO</t>
  </si>
  <si>
    <t>VST ZERO Quote Form</t>
  </si>
  <si>
    <t>VST ZERO Conversion Equipment Order Form</t>
  </si>
  <si>
    <t>VST ZERO Site Survey - Instructions</t>
  </si>
  <si>
    <t>Price List</t>
  </si>
  <si>
    <t>Fill out all pricing for parts and labor FIRST. This will allow you to quickly create bids for different configurations. Parts lists and quotes will be automatically generated from your own pricing.</t>
  </si>
  <si>
    <t>Warranty Form</t>
  </si>
  <si>
    <t>Vapor Systems Technologies Inc                           650 Pleasant Valley Rd                                 Springboro, OH 45066                              (937)704-9333</t>
  </si>
  <si>
    <t>GDF Name</t>
  </si>
  <si>
    <t>Contractor Name:</t>
  </si>
  <si>
    <t>Address:</t>
  </si>
  <si>
    <t>City, State:</t>
  </si>
  <si>
    <t>FP #</t>
  </si>
  <si>
    <t>Curb</t>
  </si>
  <si>
    <t>Breakaway</t>
  </si>
  <si>
    <t>Whip</t>
  </si>
  <si>
    <t>Flow Meter</t>
  </si>
  <si>
    <t>FP1</t>
  </si>
  <si>
    <t>FP2</t>
  </si>
  <si>
    <t>FP3</t>
  </si>
  <si>
    <t>FP4</t>
  </si>
  <si>
    <t>FP5</t>
  </si>
  <si>
    <t>FP6</t>
  </si>
  <si>
    <t>FP7</t>
  </si>
  <si>
    <t>FP8</t>
  </si>
  <si>
    <t>FP9</t>
  </si>
  <si>
    <t>FP10</t>
  </si>
  <si>
    <t>FP11</t>
  </si>
  <si>
    <t>FP12</t>
  </si>
  <si>
    <t>FP13</t>
  </si>
  <si>
    <t>FP14</t>
  </si>
  <si>
    <t>FP15</t>
  </si>
  <si>
    <t>FP16</t>
  </si>
  <si>
    <t>FP17</t>
  </si>
  <si>
    <t>FP18</t>
  </si>
  <si>
    <t>FP19</t>
  </si>
  <si>
    <t>FP20</t>
  </si>
  <si>
    <t>FP21</t>
  </si>
  <si>
    <t>FP22</t>
  </si>
  <si>
    <t>FP23</t>
  </si>
  <si>
    <t>FP24</t>
  </si>
  <si>
    <t>FP25</t>
  </si>
  <si>
    <t>FP26</t>
  </si>
  <si>
    <t>FP27</t>
  </si>
  <si>
    <t>FP28</t>
  </si>
  <si>
    <t>FP29</t>
  </si>
  <si>
    <t>FP30</t>
  </si>
  <si>
    <t>FP31</t>
  </si>
  <si>
    <t>FP32</t>
  </si>
  <si>
    <t>FP33</t>
  </si>
  <si>
    <t>FP34</t>
  </si>
  <si>
    <t>FP35</t>
  </si>
  <si>
    <t>FP36</t>
  </si>
  <si>
    <t>Date Installed</t>
  </si>
  <si>
    <t>6' Platinum</t>
  </si>
  <si>
    <t>7.5' Platinum</t>
  </si>
  <si>
    <t>8' Platinum</t>
  </si>
  <si>
    <t>8.5' Platinum</t>
  </si>
  <si>
    <t>12" Platinum</t>
  </si>
  <si>
    <t>4' Platinum</t>
  </si>
  <si>
    <t>5' Platinum</t>
  </si>
  <si>
    <t>Additional parts and accessories</t>
  </si>
  <si>
    <t>Breakaway Bumpers                                    VST-BBSG-100</t>
  </si>
  <si>
    <t>Bumpers needed</t>
  </si>
  <si>
    <t>Reconnect kit</t>
  </si>
  <si>
    <t>Rounded up</t>
  </si>
  <si>
    <t>Accessories</t>
  </si>
  <si>
    <t>Breakaway bumpers</t>
  </si>
  <si>
    <t xml:space="preserve"> VST-BBSG-100</t>
  </si>
  <si>
    <t>Breakaway repair kit</t>
  </si>
  <si>
    <t xml:space="preserve"> VST-BRK-100</t>
  </si>
  <si>
    <t>Hanging Hardware and accessories</t>
  </si>
  <si>
    <t>VST Platinum Balance Curb  6'             VDVP-EVR-072</t>
  </si>
  <si>
    <t>VST Platinum Balance Curb  7.5'         VDVP-EVR-090</t>
  </si>
  <si>
    <t>VST Platinum Balance Curb  8'             VDVP-EVR-096</t>
  </si>
  <si>
    <t>VST Platinum Balance Curb  8.5'         VDVP-EVR-102</t>
  </si>
  <si>
    <t>VST Platinum Balance Whip                  VSTAP-EVR-012</t>
  </si>
  <si>
    <t>VST Platinum Balance Whip                  VSTAP-EVR-048</t>
  </si>
  <si>
    <t>VST Platinum Balance Whip                  VSTAP-EVR-060</t>
  </si>
  <si>
    <t>VST EVR Balance Nozzle G2                  VST-EVR-NBBK-2</t>
  </si>
  <si>
    <t>VST Reconnectable breakaway             VSTA-EVR-SBKA</t>
  </si>
  <si>
    <t>Breakaway Reconnection kit (5 pack)      VST-BRK-100</t>
  </si>
  <si>
    <t>12" Standard</t>
  </si>
  <si>
    <t>4' Standard</t>
  </si>
  <si>
    <t>5' Standard</t>
  </si>
  <si>
    <t>6' Standard</t>
  </si>
  <si>
    <t>7.5' Standard</t>
  </si>
  <si>
    <t>8' Standard</t>
  </si>
  <si>
    <t>8.5' Standard</t>
  </si>
  <si>
    <t>Number of Dispensers to retrofit/install</t>
  </si>
  <si>
    <t>Check Box if site has 3/4 HP Fixed speed and wants higher flow rates</t>
  </si>
  <si>
    <t>VST - Platinum/Standard Hanging Hardware Hose Length selection</t>
  </si>
  <si>
    <t xml:space="preserve">  VST ZERO Upgrade Site Survey Ver 2.0</t>
  </si>
  <si>
    <t>Site Info:</t>
  </si>
  <si>
    <t>City, ZIP</t>
  </si>
  <si>
    <t>Phone</t>
  </si>
  <si>
    <t>Tech</t>
  </si>
  <si>
    <t>Joe</t>
  </si>
  <si>
    <t>Installing New Dispensers?</t>
  </si>
  <si>
    <t>Will vapor piping need to be replaced from outlet casting to flowmeter? (CHECK TO ADD EXTRA LABOR)--&gt;</t>
  </si>
  <si>
    <t>Are there clearance issues under dispenser?  Eg. 4 Product meters, Bravo box, etc  (ADD EXTRA LABOR) --&gt;</t>
  </si>
  <si>
    <r>
      <t xml:space="preserve">Retrofit </t>
    </r>
    <r>
      <rPr>
        <u/>
        <sz val="16"/>
        <color theme="1"/>
        <rFont val="Calibri"/>
        <family val="2"/>
        <scheme val="minor"/>
      </rPr>
      <t>Existing</t>
    </r>
    <r>
      <rPr>
        <sz val="16"/>
        <color theme="1"/>
        <rFont val="Calibri"/>
        <family val="2"/>
        <scheme val="minor"/>
      </rPr>
      <t xml:space="preserve"> Dispensers?</t>
    </r>
  </si>
  <si>
    <t>Veeder-Root Balance Flow Meter (1 kit)</t>
  </si>
  <si>
    <t>INCON Software - Balance Upgrade Package (ver 1.3.0)</t>
  </si>
  <si>
    <t>VST Standard Balance Curb  6'             VDV-EVR-072</t>
  </si>
  <si>
    <t>VST Standard Balance Curb  7.5'         VDV-EVR-090</t>
  </si>
  <si>
    <t>VST Standard Balance Curb  8'             VDV-EVR-096</t>
  </si>
  <si>
    <t>VST Standard Balance Curb  8.5'         VDV-EVR-102</t>
  </si>
  <si>
    <t>Veeder-Root Parts and Labor Cost</t>
  </si>
  <si>
    <t>INCON Parts and Labor Cost</t>
  </si>
  <si>
    <t>Curb Hose Pricing</t>
  </si>
  <si>
    <t>Whip Hose Pricing</t>
  </si>
  <si>
    <t>VST Standard Balance Whip                  VSTA-EVR-012</t>
  </si>
  <si>
    <t>VST Standard Balance Whip                  VSTA-EVR-048</t>
  </si>
  <si>
    <t>VST Standard Balance Whip                  VSTA-EVR-060</t>
  </si>
  <si>
    <t>Percentage</t>
  </si>
  <si>
    <t>OR</t>
  </si>
  <si>
    <t>Type of STP's and Controllers currently installed - Check one box</t>
  </si>
  <si>
    <r>
      <t>Select the type of monitoring system installed on site. If site has a TLS-350 with ISD,</t>
    </r>
    <r>
      <rPr>
        <b/>
        <sz val="12"/>
        <color theme="1"/>
        <rFont val="Calibri"/>
        <family val="2"/>
        <scheme val="minor"/>
      </rPr>
      <t xml:space="preserve"> </t>
    </r>
    <r>
      <rPr>
        <sz val="12"/>
        <color theme="1"/>
        <rFont val="Calibri"/>
        <family val="2"/>
        <scheme val="minor"/>
      </rPr>
      <t xml:space="preserve">Check box </t>
    </r>
    <r>
      <rPr>
        <b/>
        <i/>
        <sz val="12"/>
        <color theme="1"/>
        <rFont val="Calibri"/>
        <family val="2"/>
        <scheme val="minor"/>
      </rPr>
      <t>TLS-350 on Site</t>
    </r>
    <r>
      <rPr>
        <b/>
        <sz val="12"/>
        <color theme="1"/>
        <rFont val="Calibri"/>
        <family val="2"/>
        <scheme val="minor"/>
      </rPr>
      <t xml:space="preserve">. </t>
    </r>
    <r>
      <rPr>
        <sz val="12"/>
        <color theme="1"/>
        <rFont val="Calibri"/>
        <family val="2"/>
        <scheme val="minor"/>
      </rPr>
      <t>The TLS-350 console will need to have settings changed, and a possible software upgrade and cold start.  The Assist Veeder-Root Flow-meters will need to be replaced with the Balance Veeder-Root flow-meters.</t>
    </r>
  </si>
  <si>
    <r>
      <t xml:space="preserve">If the dispenser pan is shallow, has 8 product meters (87,89,91,DSL, etc.), or has something else that will require more labor, click on </t>
    </r>
    <r>
      <rPr>
        <b/>
        <i/>
        <sz val="12"/>
        <color theme="1"/>
        <rFont val="Calibri"/>
        <family val="2"/>
        <scheme val="minor"/>
      </rPr>
      <t xml:space="preserve">Are there clearance issues under dispenser? </t>
    </r>
    <r>
      <rPr>
        <sz val="12"/>
        <color theme="1"/>
        <rFont val="Calibri"/>
        <family val="2"/>
        <scheme val="minor"/>
      </rPr>
      <t xml:space="preserve">This will add additional labor charges as well. Set your additional labor on the </t>
    </r>
    <r>
      <rPr>
        <b/>
        <sz val="12"/>
        <color theme="1"/>
        <rFont val="Calibri"/>
        <family val="2"/>
        <scheme val="minor"/>
      </rPr>
      <t>Price Sheet</t>
    </r>
  </si>
  <si>
    <r>
      <t>Check and record the DIM Init string that is configured in the TLS-350. If a DIM string is present, check the box</t>
    </r>
    <r>
      <rPr>
        <b/>
        <sz val="12"/>
        <color theme="1"/>
        <rFont val="Calibri"/>
        <family val="2"/>
        <scheme val="minor"/>
      </rPr>
      <t xml:space="preserve"> </t>
    </r>
    <r>
      <rPr>
        <b/>
        <i/>
        <sz val="12"/>
        <color theme="1"/>
        <rFont val="Calibri"/>
        <family val="2"/>
        <scheme val="minor"/>
      </rPr>
      <t>TLS-350 DIM String present</t>
    </r>
    <r>
      <rPr>
        <b/>
        <sz val="12"/>
        <color theme="1"/>
        <rFont val="Calibri"/>
        <family val="2"/>
        <scheme val="minor"/>
      </rPr>
      <t xml:space="preserve"> </t>
    </r>
    <r>
      <rPr>
        <sz val="12"/>
        <color theme="1"/>
        <rFont val="Calibri"/>
        <family val="2"/>
        <scheme val="minor"/>
      </rPr>
      <t>and record on the VST ZERO Survey form. Some dispenser controllers require a "G" to set the DIM for gallons instead of liters. Most sites with an Allied/Andi box or COMMANDER will require the DIM string.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</si>
</sst>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2"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sz val="26"/>
      <color theme="1"/>
      <name val="Calibri"/>
      <family val="2"/>
      <scheme val="minor"/>
    </font>
    <font>
      <sz val="24"/>
      <color theme="1"/>
      <name val="Calibri"/>
      <family val="2"/>
      <scheme val="minor"/>
    </font>
    <font>
      <sz val="22"/>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36"/>
      <color theme="1"/>
      <name val="Calibri"/>
      <family val="2"/>
      <scheme val="minor"/>
    </font>
    <font>
      <sz val="9"/>
      <color theme="1"/>
      <name val="Calibri"/>
      <family val="2"/>
      <scheme val="minor"/>
    </font>
    <font>
      <u/>
      <sz val="26"/>
      <color theme="1"/>
      <name val="Calibri"/>
      <family val="2"/>
      <scheme val="minor"/>
    </font>
    <font>
      <b/>
      <sz val="16"/>
      <color theme="1"/>
      <name val="Calibri"/>
      <family val="2"/>
      <scheme val="minor"/>
    </font>
    <font>
      <b/>
      <u/>
      <sz val="14"/>
      <color theme="1"/>
      <name val="Calibri"/>
      <family val="2"/>
      <scheme val="minor"/>
    </font>
    <font>
      <sz val="8"/>
      <color rgb="FF000000"/>
      <name val="Segoe UI"/>
      <family val="2"/>
    </font>
    <font>
      <b/>
      <sz val="10"/>
      <color theme="1"/>
      <name val="Calibri"/>
      <family val="2"/>
      <scheme val="minor"/>
    </font>
    <font>
      <b/>
      <u/>
      <sz val="12"/>
      <color theme="1"/>
      <name val="Calibri"/>
      <family val="2"/>
      <scheme val="minor"/>
    </font>
    <font>
      <b/>
      <i/>
      <sz val="12"/>
      <color theme="1"/>
      <name val="Calibri"/>
      <family val="2"/>
      <scheme val="minor"/>
    </font>
    <font>
      <i/>
      <sz val="12"/>
      <color theme="1"/>
      <name val="Calibri"/>
      <family val="2"/>
      <scheme val="minor"/>
    </font>
    <font>
      <b/>
      <sz val="16"/>
      <color rgb="FFFF0000"/>
      <name val="Calibri"/>
      <family val="2"/>
      <scheme val="minor"/>
    </font>
    <font>
      <b/>
      <u/>
      <sz val="14"/>
      <color rgb="FFFF0000"/>
      <name val="Calibri"/>
      <family val="2"/>
      <scheme val="minor"/>
    </font>
    <font>
      <b/>
      <sz val="26"/>
      <color theme="1"/>
      <name val="Calibri"/>
      <family val="2"/>
      <scheme val="minor"/>
    </font>
    <font>
      <b/>
      <sz val="14"/>
      <color rgb="FFFF0000"/>
      <name val="Calibri"/>
      <family val="2"/>
      <scheme val="minor"/>
    </font>
    <font>
      <sz val="10"/>
      <color theme="1"/>
      <name val="Calibri"/>
      <family val="2"/>
      <scheme val="minor"/>
    </font>
    <font>
      <sz val="8"/>
      <color theme="1"/>
      <name val="Calibri"/>
      <family val="2"/>
      <scheme val="minor"/>
    </font>
    <font>
      <sz val="10"/>
      <color rgb="FF222222"/>
      <name val="Arial"/>
      <family val="2"/>
    </font>
    <font>
      <b/>
      <sz val="12"/>
      <color rgb="FFFF0000"/>
      <name val="Calibri"/>
      <family val="2"/>
      <scheme val="minor"/>
    </font>
    <font>
      <u/>
      <sz val="16"/>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s>
  <cellStyleXfs count="1">
    <xf numFmtId="0" fontId="0" fillId="0" borderId="0"/>
  </cellStyleXfs>
  <cellXfs count="244">
    <xf numFmtId="0" fontId="0" fillId="0" borderId="0" xfId="0"/>
    <xf numFmtId="0" fontId="0" fillId="0" borderId="1" xfId="0" applyBorder="1"/>
    <xf numFmtId="0" fontId="0" fillId="0" borderId="0" xfId="0" applyAlignment="1">
      <alignment horizontal="center"/>
    </xf>
    <xf numFmtId="0" fontId="0" fillId="0" borderId="0" xfId="0" applyAlignment="1">
      <alignment horizontal="left"/>
    </xf>
    <xf numFmtId="0" fontId="0" fillId="0" borderId="0" xfId="0" applyBorder="1"/>
    <xf numFmtId="0" fontId="0" fillId="0" borderId="0" xfId="0" applyAlignment="1">
      <alignment horizontal="right"/>
    </xf>
    <xf numFmtId="0" fontId="3" fillId="0" borderId="0" xfId="0" applyFont="1" applyAlignment="1">
      <alignment horizontal="center"/>
    </xf>
    <xf numFmtId="0" fontId="4" fillId="0" borderId="0" xfId="0" applyFont="1" applyAlignment="1">
      <alignment horizontal="center"/>
    </xf>
    <xf numFmtId="0" fontId="5" fillId="0" borderId="0" xfId="0" applyFont="1"/>
    <xf numFmtId="0" fontId="0" fillId="0" borderId="0" xfId="0" applyBorder="1" applyAlignment="1">
      <alignment horizontal="center"/>
    </xf>
    <xf numFmtId="0" fontId="4" fillId="0" borderId="2" xfId="0" applyFont="1" applyFill="1" applyBorder="1" applyAlignment="1">
      <alignment horizontal="center"/>
    </xf>
    <xf numFmtId="0" fontId="3" fillId="0" borderId="0" xfId="0" applyFont="1"/>
    <xf numFmtId="0" fontId="4" fillId="0" borderId="0" xfId="0" applyFont="1"/>
    <xf numFmtId="0" fontId="4" fillId="0" borderId="0" xfId="0" applyFont="1" applyAlignment="1">
      <alignment horizontal="left"/>
    </xf>
    <xf numFmtId="0" fontId="4" fillId="0" borderId="0" xfId="0" applyFont="1" applyBorder="1"/>
    <xf numFmtId="0" fontId="4" fillId="0" borderId="2" xfId="0" applyFont="1" applyBorder="1"/>
    <xf numFmtId="0" fontId="0" fillId="0" borderId="1" xfId="0" applyBorder="1" applyAlignment="1">
      <alignment horizontal="center"/>
    </xf>
    <xf numFmtId="164" fontId="6" fillId="0" borderId="2" xfId="0" applyNumberFormat="1" applyFont="1" applyBorder="1"/>
    <xf numFmtId="164" fontId="6" fillId="0" borderId="6" xfId="0" applyNumberFormat="1" applyFont="1" applyBorder="1"/>
    <xf numFmtId="0" fontId="0" fillId="0" borderId="7" xfId="0" applyBorder="1"/>
    <xf numFmtId="0" fontId="11" fillId="0" borderId="0" xfId="0" applyFont="1"/>
    <xf numFmtId="0" fontId="13" fillId="0" borderId="0" xfId="0" applyFont="1" applyAlignment="1">
      <alignment horizontal="left"/>
    </xf>
    <xf numFmtId="0" fontId="0" fillId="0" borderId="0" xfId="0" applyProtection="1">
      <protection locked="0"/>
    </xf>
    <xf numFmtId="0" fontId="0" fillId="0" borderId="2" xfId="0" applyBorder="1" applyProtection="1">
      <protection locked="0"/>
    </xf>
    <xf numFmtId="0" fontId="0" fillId="0" borderId="0" xfId="0" applyFill="1" applyProtection="1">
      <protection locked="0" hidden="1"/>
    </xf>
    <xf numFmtId="0" fontId="0" fillId="0" borderId="0" xfId="0" applyAlignment="1" applyProtection="1">
      <alignment horizontal="center"/>
      <protection locked="0" hidden="1"/>
    </xf>
    <xf numFmtId="0" fontId="0" fillId="0" borderId="0" xfId="0" applyFill="1" applyAlignment="1" applyProtection="1">
      <alignment horizontal="center"/>
      <protection locked="0" hidden="1"/>
    </xf>
    <xf numFmtId="0" fontId="0" fillId="0" borderId="0" xfId="0" applyProtection="1">
      <protection locked="0" hidden="1"/>
    </xf>
    <xf numFmtId="0" fontId="3" fillId="0" borderId="0" xfId="0" applyFont="1" applyAlignment="1" applyProtection="1">
      <alignment horizontal="center"/>
      <protection locked="0" hidden="1"/>
    </xf>
    <xf numFmtId="0" fontId="0" fillId="0" borderId="0" xfId="0" applyFill="1" applyBorder="1" applyAlignment="1" applyProtection="1">
      <alignment horizontal="center"/>
      <protection locked="0" hidden="1"/>
    </xf>
    <xf numFmtId="0" fontId="0" fillId="0" borderId="0" xfId="0" applyFill="1" applyBorder="1" applyAlignment="1" applyProtection="1">
      <alignment horizontal="right"/>
      <protection locked="0" hidden="1"/>
    </xf>
    <xf numFmtId="0" fontId="4" fillId="0" borderId="0" xfId="0" applyFont="1" applyAlignment="1" applyProtection="1">
      <alignment horizontal="center"/>
      <protection locked="0" hidden="1"/>
    </xf>
    <xf numFmtId="0" fontId="4" fillId="0" borderId="0" xfId="0" applyFont="1" applyFill="1" applyAlignment="1" applyProtection="1">
      <alignment horizontal="center"/>
      <protection locked="0" hidden="1"/>
    </xf>
    <xf numFmtId="0" fontId="4" fillId="0" borderId="0" xfId="0" applyFont="1" applyFill="1" applyProtection="1">
      <protection locked="0" hidden="1"/>
    </xf>
    <xf numFmtId="0" fontId="4" fillId="0" borderId="0" xfId="0" applyFont="1" applyFill="1" applyAlignment="1" applyProtection="1">
      <alignment horizontal="right"/>
      <protection locked="0" hidden="1"/>
    </xf>
    <xf numFmtId="0" fontId="4" fillId="0" borderId="0" xfId="0" applyFont="1" applyFill="1" applyBorder="1" applyProtection="1">
      <protection locked="0" hidden="1"/>
    </xf>
    <xf numFmtId="0" fontId="4" fillId="0" borderId="0" xfId="0" applyFont="1" applyProtection="1">
      <protection locked="0" hidden="1"/>
    </xf>
    <xf numFmtId="0" fontId="4" fillId="0" borderId="0" xfId="0" applyFont="1" applyFill="1" applyBorder="1" applyAlignment="1" applyProtection="1">
      <alignment horizontal="center"/>
      <protection locked="0" hidden="1"/>
    </xf>
    <xf numFmtId="0" fontId="4" fillId="0" borderId="0" xfId="0" applyFont="1" applyFill="1" applyBorder="1" applyAlignment="1" applyProtection="1">
      <alignment horizontal="right"/>
      <protection locked="0" hidden="1"/>
    </xf>
    <xf numFmtId="0" fontId="4" fillId="0" borderId="0" xfId="0" applyFont="1" applyFill="1"/>
    <xf numFmtId="0" fontId="4" fillId="0" borderId="0" xfId="0" applyFont="1" applyFill="1" applyAlignment="1">
      <alignment horizontal="left"/>
    </xf>
    <xf numFmtId="0" fontId="4" fillId="0" borderId="0" xfId="0" applyFont="1" applyFill="1" applyAlignment="1">
      <alignment horizontal="center"/>
    </xf>
    <xf numFmtId="0" fontId="4" fillId="0" borderId="2" xfId="0" applyFont="1" applyFill="1" applyBorder="1"/>
    <xf numFmtId="0" fontId="2" fillId="0" borderId="0" xfId="0" applyFont="1" applyProtection="1">
      <protection locked="0"/>
    </xf>
    <xf numFmtId="0" fontId="4" fillId="0" borderId="10" xfId="0" applyFont="1" applyFill="1" applyBorder="1" applyAlignment="1">
      <alignment horizontal="left"/>
    </xf>
    <xf numFmtId="0" fontId="4" fillId="0" borderId="0" xfId="0" applyFont="1" applyBorder="1" applyAlignment="1">
      <alignment horizontal="left"/>
    </xf>
    <xf numFmtId="164" fontId="6" fillId="0" borderId="1" xfId="0" applyNumberFormat="1" applyFont="1" applyBorder="1"/>
    <xf numFmtId="0" fontId="4" fillId="0" borderId="3" xfId="0" applyFont="1" applyBorder="1" applyAlignment="1"/>
    <xf numFmtId="0" fontId="0" fillId="0" borderId="9" xfId="0" applyBorder="1" applyAlignment="1"/>
    <xf numFmtId="0" fontId="4" fillId="0" borderId="0" xfId="0" applyFont="1" applyAlignment="1">
      <alignment horizontal="right"/>
    </xf>
    <xf numFmtId="164" fontId="10" fillId="0" borderId="1" xfId="0" applyNumberFormat="1" applyFont="1" applyBorder="1"/>
    <xf numFmtId="0" fontId="5" fillId="0" borderId="0" xfId="0" applyFont="1" applyAlignment="1">
      <alignment horizontal="right"/>
    </xf>
    <xf numFmtId="0" fontId="4" fillId="0" borderId="7" xfId="0" applyFont="1" applyBorder="1"/>
    <xf numFmtId="0" fontId="4" fillId="0" borderId="7" xfId="0" applyFont="1" applyBorder="1" applyAlignment="1">
      <alignment horizontal="center"/>
    </xf>
    <xf numFmtId="0" fontId="0" fillId="0" borderId="0" xfId="0" applyAlignment="1">
      <alignment vertical="center"/>
    </xf>
    <xf numFmtId="164" fontId="6" fillId="0" borderId="13" xfId="0" applyNumberFormat="1" applyFont="1" applyBorder="1"/>
    <xf numFmtId="0" fontId="0" fillId="0" borderId="0" xfId="0" applyAlignment="1">
      <alignment horizontal="right" vertical="center"/>
    </xf>
    <xf numFmtId="0" fontId="0" fillId="0" borderId="2" xfId="0" applyBorder="1" applyAlignment="1" applyProtection="1">
      <alignment wrapText="1" shrinkToFit="1"/>
      <protection locked="0"/>
    </xf>
    <xf numFmtId="0" fontId="4" fillId="0" borderId="0" xfId="0" applyFont="1" applyFill="1" applyAlignment="1" applyProtection="1">
      <alignment horizontal="left"/>
      <protection locked="0" hidden="1"/>
    </xf>
    <xf numFmtId="0" fontId="14" fillId="0" borderId="0" xfId="0" applyFont="1" applyAlignment="1">
      <alignment horizontal="right"/>
    </xf>
    <xf numFmtId="0" fontId="3" fillId="0" borderId="0" xfId="0" applyFont="1" applyAlignment="1">
      <alignment horizontal="right"/>
    </xf>
    <xf numFmtId="0" fontId="4" fillId="3" borderId="2" xfId="0" applyFont="1" applyFill="1" applyBorder="1" applyProtection="1">
      <protection locked="0" hidden="1"/>
    </xf>
    <xf numFmtId="0" fontId="4" fillId="3" borderId="2" xfId="0" applyFont="1" applyFill="1" applyBorder="1" applyAlignment="1" applyProtection="1">
      <alignment horizontal="center"/>
      <protection locked="0" hidden="1"/>
    </xf>
    <xf numFmtId="0" fontId="4" fillId="3" borderId="3" xfId="0" applyFont="1" applyFill="1" applyBorder="1" applyAlignment="1" applyProtection="1">
      <alignment horizontal="center"/>
      <protection locked="0" hidden="1"/>
    </xf>
    <xf numFmtId="0" fontId="4" fillId="3" borderId="1" xfId="0" applyFont="1" applyFill="1" applyBorder="1" applyAlignment="1" applyProtection="1">
      <alignment horizontal="center"/>
      <protection locked="0" hidden="1"/>
    </xf>
    <xf numFmtId="0" fontId="4" fillId="3" borderId="0" xfId="0" applyFont="1" applyFill="1" applyProtection="1">
      <protection locked="0" hidden="1"/>
    </xf>
    <xf numFmtId="0" fontId="4" fillId="3" borderId="9" xfId="0" applyFont="1" applyFill="1" applyBorder="1" applyAlignment="1" applyProtection="1">
      <alignment horizontal="right"/>
      <protection locked="0" hidden="1"/>
    </xf>
    <xf numFmtId="0" fontId="11" fillId="0" borderId="0" xfId="0" applyFont="1" applyFill="1" applyAlignment="1">
      <alignment horizontal="left"/>
    </xf>
    <xf numFmtId="0" fontId="11" fillId="0" borderId="0" xfId="0" applyFont="1" applyAlignment="1">
      <alignment horizontal="left"/>
    </xf>
    <xf numFmtId="0" fontId="11" fillId="0" borderId="11" xfId="0" applyFont="1" applyFill="1" applyBorder="1" applyAlignment="1">
      <alignment horizontal="left"/>
    </xf>
    <xf numFmtId="164" fontId="6" fillId="0" borderId="14" xfId="0" applyNumberFormat="1" applyFont="1" applyBorder="1"/>
    <xf numFmtId="0" fontId="4" fillId="0" borderId="0" xfId="0" applyFont="1" applyFill="1" applyBorder="1" applyAlignment="1">
      <alignment horizontal="left"/>
    </xf>
    <xf numFmtId="164" fontId="4" fillId="0" borderId="0" xfId="0" applyNumberFormat="1" applyFont="1" applyFill="1" applyBorder="1" applyAlignment="1" applyProtection="1">
      <alignment horizontal="right"/>
      <protection locked="0"/>
    </xf>
    <xf numFmtId="0" fontId="4" fillId="0" borderId="0" xfId="0" applyFont="1" applyAlignment="1" applyProtection="1">
      <alignment horizontal="right"/>
      <protection locked="0"/>
    </xf>
    <xf numFmtId="0" fontId="4" fillId="0" borderId="0" xfId="0" applyFont="1" applyFill="1" applyAlignment="1" applyProtection="1">
      <alignment horizontal="right"/>
      <protection locked="0"/>
    </xf>
    <xf numFmtId="0" fontId="0" fillId="0" borderId="0" xfId="0" applyAlignment="1" applyProtection="1">
      <alignment horizontal="right"/>
      <protection locked="0"/>
    </xf>
    <xf numFmtId="0" fontId="4" fillId="3" borderId="2" xfId="0" applyFont="1" applyFill="1" applyBorder="1" applyAlignment="1" applyProtection="1">
      <alignment horizontal="right"/>
      <protection locked="0" hidden="1"/>
    </xf>
    <xf numFmtId="0" fontId="4" fillId="0" borderId="10" xfId="0" applyFont="1" applyFill="1" applyBorder="1" applyProtection="1">
      <protection locked="0" hidden="1"/>
    </xf>
    <xf numFmtId="0" fontId="8" fillId="0" borderId="0" xfId="0" applyFont="1" applyAlignment="1">
      <alignment vertical="center"/>
    </xf>
    <xf numFmtId="0" fontId="4" fillId="0" borderId="0" xfId="0" applyFont="1" applyFill="1" applyBorder="1" applyAlignment="1">
      <alignment horizontal="center"/>
    </xf>
    <xf numFmtId="164" fontId="4" fillId="4" borderId="0" xfId="0" applyNumberFormat="1" applyFont="1" applyFill="1" applyBorder="1" applyAlignment="1" applyProtection="1">
      <alignment horizontal="right"/>
      <protection locked="0"/>
    </xf>
    <xf numFmtId="0" fontId="11" fillId="0" borderId="0" xfId="0" applyFont="1" applyFill="1" applyProtection="1">
      <protection locked="0" hidden="1"/>
    </xf>
    <xf numFmtId="0" fontId="11" fillId="0" borderId="0" xfId="0" applyFont="1" applyFill="1" applyAlignment="1" applyProtection="1">
      <alignment horizontal="center"/>
      <protection locked="0" hidden="1"/>
    </xf>
    <xf numFmtId="0" fontId="11" fillId="0" borderId="0" xfId="0" applyFont="1" applyFill="1" applyBorder="1" applyAlignment="1" applyProtection="1">
      <alignment horizontal="center"/>
      <protection locked="0" hidden="1"/>
    </xf>
    <xf numFmtId="0" fontId="11" fillId="0" borderId="0" xfId="0" applyFont="1" applyFill="1" applyAlignment="1" applyProtection="1">
      <alignment horizontal="right"/>
      <protection locked="0" hidden="1"/>
    </xf>
    <xf numFmtId="0" fontId="15" fillId="0" borderId="0" xfId="0" applyFont="1" applyAlignment="1">
      <alignment horizontal="center" vertical="center"/>
    </xf>
    <xf numFmtId="0" fontId="16" fillId="0" borderId="0" xfId="0" applyFont="1" applyAlignment="1">
      <alignment horizontal="center"/>
    </xf>
    <xf numFmtId="0" fontId="16" fillId="0" borderId="7" xfId="0" applyFont="1" applyBorder="1" applyAlignment="1">
      <alignment horizontal="center"/>
    </xf>
    <xf numFmtId="0" fontId="10" fillId="0" borderId="7" xfId="0" applyFont="1" applyBorder="1" applyAlignment="1">
      <alignment horizontal="center"/>
    </xf>
    <xf numFmtId="0" fontId="16" fillId="0" borderId="0" xfId="0" applyFont="1"/>
    <xf numFmtId="0" fontId="0" fillId="0" borderId="13" xfId="0" applyBorder="1" applyAlignment="1" applyProtection="1">
      <alignment wrapText="1" shrinkToFit="1"/>
      <protection locked="0"/>
    </xf>
    <xf numFmtId="0" fontId="12" fillId="0" borderId="0" xfId="0" applyFont="1" applyAlignment="1">
      <alignment horizontal="center"/>
    </xf>
    <xf numFmtId="0" fontId="1" fillId="0" borderId="0" xfId="0" applyFont="1" applyAlignment="1">
      <alignment horizontal="right" vertical="center"/>
    </xf>
    <xf numFmtId="0" fontId="17" fillId="0" borderId="0" xfId="0" applyFont="1" applyAlignment="1">
      <alignment horizontal="center"/>
    </xf>
    <xf numFmtId="0" fontId="6" fillId="0" borderId="15" xfId="0" applyFont="1" applyBorder="1" applyAlignment="1">
      <alignment horizontal="right"/>
    </xf>
    <xf numFmtId="0" fontId="6" fillId="0" borderId="15" xfId="0" applyFont="1" applyFill="1" applyBorder="1" applyAlignment="1">
      <alignment horizontal="right"/>
    </xf>
    <xf numFmtId="0" fontId="6" fillId="0" borderId="16" xfId="0" applyFont="1" applyFill="1" applyBorder="1" applyAlignment="1">
      <alignment horizontal="right"/>
    </xf>
    <xf numFmtId="0" fontId="6" fillId="0" borderId="16" xfId="0" applyFont="1" applyFill="1" applyBorder="1" applyAlignment="1" applyProtection="1">
      <alignment horizontal="right"/>
      <protection locked="0"/>
    </xf>
    <xf numFmtId="0" fontId="10" fillId="0" borderId="17" xfId="0" applyFont="1" applyBorder="1" applyAlignment="1">
      <alignment horizontal="right"/>
    </xf>
    <xf numFmtId="0" fontId="6" fillId="0" borderId="18" xfId="0" applyFont="1" applyBorder="1" applyAlignment="1">
      <alignment horizontal="right"/>
    </xf>
    <xf numFmtId="0" fontId="7" fillId="3" borderId="4" xfId="0" applyFont="1" applyFill="1" applyBorder="1" applyAlignment="1">
      <alignment horizontal="right"/>
    </xf>
    <xf numFmtId="0" fontId="0" fillId="3" borderId="5" xfId="0" applyFill="1" applyBorder="1"/>
    <xf numFmtId="164" fontId="6" fillId="3" borderId="5" xfId="0" applyNumberFormat="1" applyFont="1" applyFill="1" applyBorder="1"/>
    <xf numFmtId="0" fontId="6" fillId="3" borderId="4" xfId="0" applyFont="1" applyFill="1" applyBorder="1" applyAlignment="1">
      <alignment horizontal="right"/>
    </xf>
    <xf numFmtId="0" fontId="9" fillId="3" borderId="4" xfId="0" applyFont="1" applyFill="1" applyBorder="1" applyAlignment="1">
      <alignment horizontal="right"/>
    </xf>
    <xf numFmtId="0" fontId="4" fillId="4" borderId="2" xfId="0" applyFont="1" applyFill="1" applyBorder="1" applyAlignment="1" applyProtection="1">
      <alignment horizontal="center"/>
      <protection locked="0" hidden="1"/>
    </xf>
    <xf numFmtId="0" fontId="4" fillId="0" borderId="8" xfId="0" applyFont="1" applyFill="1" applyBorder="1" applyAlignment="1" applyProtection="1">
      <alignment horizontal="center"/>
      <protection locked="0" hidden="1"/>
    </xf>
    <xf numFmtId="0" fontId="3" fillId="3" borderId="4" xfId="0" applyFont="1" applyFill="1" applyBorder="1" applyAlignment="1">
      <alignment horizontal="center"/>
    </xf>
    <xf numFmtId="0" fontId="3" fillId="3" borderId="12" xfId="0" applyFont="1" applyFill="1" applyBorder="1" applyAlignment="1">
      <alignment horizontal="center"/>
    </xf>
    <xf numFmtId="0" fontId="3" fillId="3" borderId="5" xfId="0" applyFont="1" applyFill="1" applyBorder="1" applyAlignment="1">
      <alignment horizontal="center"/>
    </xf>
    <xf numFmtId="0" fontId="3" fillId="0" borderId="0" xfId="0" applyFont="1" applyProtection="1">
      <protection hidden="1"/>
    </xf>
    <xf numFmtId="0" fontId="1" fillId="0" borderId="0" xfId="0" applyFont="1" applyAlignment="1">
      <alignment horizontal="center"/>
    </xf>
    <xf numFmtId="0" fontId="12" fillId="0" borderId="1" xfId="0" applyFont="1" applyBorder="1" applyAlignment="1" applyProtection="1">
      <alignment horizontal="center"/>
      <protection locked="0"/>
    </xf>
    <xf numFmtId="0" fontId="20" fillId="0" borderId="0" xfId="0" applyFont="1"/>
    <xf numFmtId="0" fontId="4" fillId="2" borderId="0" xfId="0" applyFont="1" applyFill="1" applyAlignment="1">
      <alignment horizontal="left" vertical="top" wrapText="1"/>
    </xf>
    <xf numFmtId="0" fontId="4" fillId="0" borderId="3" xfId="0" applyFont="1" applyBorder="1" applyAlignment="1">
      <alignment horizontal="left"/>
    </xf>
    <xf numFmtId="0" fontId="4" fillId="3" borderId="9" xfId="0" applyFont="1" applyFill="1" applyBorder="1" applyAlignment="1" applyProtection="1">
      <alignment horizontal="center"/>
      <protection locked="0" hidden="1"/>
    </xf>
    <xf numFmtId="164" fontId="4" fillId="3" borderId="1" xfId="0" applyNumberFormat="1" applyFont="1" applyFill="1" applyBorder="1" applyAlignment="1" applyProtection="1">
      <alignment horizontal="right"/>
      <protection locked="0"/>
    </xf>
    <xf numFmtId="0" fontId="4" fillId="0" borderId="3" xfId="0" applyFont="1" applyFill="1" applyBorder="1" applyAlignment="1">
      <alignment horizontal="left"/>
    </xf>
    <xf numFmtId="0" fontId="4" fillId="0" borderId="3" xfId="0" applyFont="1" applyFill="1" applyBorder="1" applyAlignment="1" applyProtection="1">
      <alignment horizontal="left"/>
      <protection locked="0"/>
    </xf>
    <xf numFmtId="0" fontId="4" fillId="0" borderId="3" xfId="0" applyFont="1" applyBorder="1" applyProtection="1">
      <protection locked="0"/>
    </xf>
    <xf numFmtId="0" fontId="4" fillId="0" borderId="3" xfId="0" applyFont="1" applyFill="1" applyBorder="1" applyProtection="1">
      <protection locked="0"/>
    </xf>
    <xf numFmtId="10" fontId="4" fillId="3" borderId="1" xfId="0" applyNumberFormat="1" applyFont="1" applyFill="1" applyBorder="1" applyAlignment="1" applyProtection="1">
      <alignment horizontal="right"/>
      <protection locked="0"/>
    </xf>
    <xf numFmtId="0" fontId="0" fillId="0" borderId="0" xfId="0"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164" fontId="6" fillId="0" borderId="21" xfId="0" applyNumberFormat="1" applyFont="1" applyBorder="1"/>
    <xf numFmtId="164" fontId="4" fillId="3" borderId="2" xfId="0" applyNumberFormat="1" applyFont="1" applyFill="1" applyBorder="1" applyAlignment="1" applyProtection="1">
      <alignment horizontal="center"/>
      <protection locked="0" hidden="1"/>
    </xf>
    <xf numFmtId="0" fontId="12" fillId="0" borderId="2" xfId="0" applyFont="1" applyFill="1" applyBorder="1" applyAlignment="1" applyProtection="1">
      <alignment horizontal="right"/>
      <protection locked="0" hidden="1"/>
    </xf>
    <xf numFmtId="0" fontId="11" fillId="0" borderId="2" xfId="0" applyFont="1" applyFill="1" applyBorder="1" applyAlignment="1" applyProtection="1">
      <alignment horizontal="center"/>
      <protection locked="0" hidden="1"/>
    </xf>
    <xf numFmtId="0" fontId="12" fillId="0" borderId="2" xfId="0" applyFont="1" applyBorder="1" applyAlignment="1" applyProtection="1">
      <alignment horizontal="right"/>
      <protection locked="0" hidden="1"/>
    </xf>
    <xf numFmtId="0" fontId="11" fillId="0" borderId="2" xfId="0" applyFont="1" applyBorder="1" applyAlignment="1" applyProtection="1">
      <alignment horizontal="center"/>
      <protection locked="0" hidden="1"/>
    </xf>
    <xf numFmtId="0" fontId="3" fillId="0" borderId="1" xfId="0" applyFont="1" applyBorder="1" applyAlignment="1">
      <alignment horizontal="left" vertical="top" wrapText="1"/>
    </xf>
    <xf numFmtId="0" fontId="3" fillId="0" borderId="20" xfId="0" applyFont="1" applyBorder="1" applyAlignment="1">
      <alignment horizontal="left" vertical="top" wrapText="1"/>
    </xf>
    <xf numFmtId="0" fontId="11" fillId="0" borderId="1"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4" fillId="0" borderId="2" xfId="0" applyFont="1" applyFill="1" applyBorder="1" applyAlignment="1" applyProtection="1">
      <alignment horizontal="left"/>
      <protection locked="0" hidden="1"/>
    </xf>
    <xf numFmtId="0" fontId="4" fillId="0" borderId="2" xfId="0" applyFont="1" applyBorder="1" applyAlignment="1" applyProtection="1">
      <alignment horizontal="center"/>
      <protection locked="0" hidden="1"/>
    </xf>
    <xf numFmtId="0" fontId="4" fillId="4" borderId="2" xfId="0" applyFont="1" applyFill="1" applyBorder="1" applyProtection="1">
      <protection hidden="1"/>
    </xf>
    <xf numFmtId="0" fontId="4" fillId="0" borderId="2" xfId="0" applyFont="1" applyFill="1" applyBorder="1" applyProtection="1">
      <protection hidden="1"/>
    </xf>
    <xf numFmtId="0" fontId="23" fillId="0" borderId="0" xfId="0" applyFont="1" applyBorder="1" applyAlignment="1" applyProtection="1">
      <alignment horizontal="center"/>
      <protection hidden="1"/>
    </xf>
    <xf numFmtId="0" fontId="23" fillId="0" borderId="0" xfId="0" applyFont="1" applyAlignment="1">
      <alignment horizontal="center"/>
    </xf>
    <xf numFmtId="0" fontId="24" fillId="0" borderId="0" xfId="0" applyFont="1" applyAlignment="1">
      <alignment horizontal="left" vertical="center"/>
    </xf>
    <xf numFmtId="0" fontId="24" fillId="0" borderId="0" xfId="0" applyFont="1" applyAlignment="1" applyProtection="1">
      <alignment horizontal="left" vertical="center"/>
      <protection hidden="1"/>
    </xf>
    <xf numFmtId="164" fontId="4" fillId="0" borderId="26" xfId="0" applyNumberFormat="1" applyFont="1" applyFill="1" applyBorder="1" applyAlignment="1" applyProtection="1">
      <alignment horizontal="right"/>
      <protection locked="0"/>
    </xf>
    <xf numFmtId="0" fontId="4" fillId="0" borderId="10" xfId="0" applyFont="1" applyBorder="1" applyAlignment="1"/>
    <xf numFmtId="0" fontId="4" fillId="0" borderId="0" xfId="0" applyFont="1" applyBorder="1" applyAlignment="1"/>
    <xf numFmtId="0" fontId="4" fillId="3" borderId="2" xfId="0" applyFont="1" applyFill="1" applyBorder="1" applyAlignment="1" applyProtection="1">
      <alignment horizontal="center"/>
      <protection hidden="1"/>
    </xf>
    <xf numFmtId="0" fontId="3" fillId="0" borderId="19" xfId="0" applyFont="1" applyBorder="1" applyAlignment="1">
      <alignment horizontal="left" vertical="top" wrapText="1"/>
    </xf>
    <xf numFmtId="49" fontId="3" fillId="0" borderId="13" xfId="0" applyNumberFormat="1" applyFont="1" applyBorder="1" applyProtection="1">
      <protection hidden="1"/>
    </xf>
    <xf numFmtId="49" fontId="3" fillId="0" borderId="2" xfId="0" applyNumberFormat="1" applyFont="1" applyBorder="1" applyProtection="1">
      <protection hidden="1"/>
    </xf>
    <xf numFmtId="0" fontId="4" fillId="0" borderId="0" xfId="0" applyFont="1" applyAlignment="1" applyProtection="1">
      <alignment horizontal="center"/>
      <protection hidden="1"/>
    </xf>
    <xf numFmtId="0" fontId="4" fillId="0" borderId="0" xfId="0" applyFont="1" applyAlignment="1" applyProtection="1">
      <alignment horizontal="center"/>
    </xf>
    <xf numFmtId="0" fontId="3" fillId="0" borderId="0" xfId="0" applyFont="1" applyAlignment="1" applyProtection="1">
      <alignment horizontal="center"/>
    </xf>
    <xf numFmtId="164" fontId="6" fillId="0" borderId="13" xfId="0" applyNumberFormat="1" applyFont="1" applyFill="1" applyBorder="1" applyProtection="1">
      <protection hidden="1"/>
    </xf>
    <xf numFmtId="164" fontId="6" fillId="0" borderId="6" xfId="0" applyNumberFormat="1" applyFont="1" applyFill="1" applyBorder="1" applyProtection="1">
      <protection hidden="1"/>
    </xf>
    <xf numFmtId="0" fontId="7" fillId="0" borderId="7" xfId="0" applyFont="1" applyBorder="1" applyAlignment="1">
      <alignment horizontal="center" wrapText="1"/>
    </xf>
    <xf numFmtId="0" fontId="25" fillId="0" borderId="4" xfId="0" applyFont="1" applyBorder="1" applyAlignment="1">
      <alignment horizontal="left" vertical="top" wrapText="1"/>
    </xf>
    <xf numFmtId="0" fontId="26" fillId="0" borderId="1" xfId="0" applyFont="1" applyBorder="1" applyAlignment="1">
      <alignment horizontal="left" vertical="top" wrapText="1"/>
    </xf>
    <xf numFmtId="0" fontId="4" fillId="0" borderId="9" xfId="0" applyFont="1" applyFill="1" applyBorder="1" applyAlignment="1" applyProtection="1">
      <alignment horizontal="center"/>
      <protection locked="0" hidden="1"/>
    </xf>
    <xf numFmtId="0" fontId="4" fillId="0" borderId="9" xfId="0" applyFont="1" applyBorder="1" applyAlignment="1" applyProtection="1">
      <alignment horizontal="center"/>
      <protection locked="0" hidden="1"/>
    </xf>
    <xf numFmtId="0" fontId="0" fillId="0" borderId="7" xfId="0" applyBorder="1" applyAlignment="1"/>
    <xf numFmtId="0" fontId="27" fillId="0" borderId="0" xfId="0" applyFont="1" applyBorder="1" applyAlignment="1">
      <alignment horizontal="left" vertical="center" wrapText="1"/>
    </xf>
    <xf numFmtId="0" fontId="28" fillId="0" borderId="27" xfId="0" applyFont="1" applyBorder="1"/>
    <xf numFmtId="0" fontId="14" fillId="0" borderId="27" xfId="0" applyFont="1" applyBorder="1" applyAlignment="1"/>
    <xf numFmtId="0" fontId="28" fillId="0" borderId="24" xfId="0" applyFont="1" applyBorder="1"/>
    <xf numFmtId="0" fontId="14" fillId="0" borderId="24" xfId="0" applyFont="1" applyBorder="1" applyAlignment="1"/>
    <xf numFmtId="0" fontId="28" fillId="0" borderId="25" xfId="0" applyFont="1" applyBorder="1"/>
    <xf numFmtId="0" fontId="14" fillId="0" borderId="25" xfId="0" applyFont="1" applyBorder="1" applyAlignment="1"/>
    <xf numFmtId="0" fontId="0" fillId="0" borderId="0" xfId="0" applyAlignment="1"/>
    <xf numFmtId="0" fontId="0" fillId="0" borderId="1" xfId="0" applyFill="1" applyBorder="1"/>
    <xf numFmtId="0" fontId="0" fillId="0" borderId="13" xfId="0" applyBorder="1"/>
    <xf numFmtId="0" fontId="0" fillId="0" borderId="2" xfId="0" applyBorder="1"/>
    <xf numFmtId="0" fontId="0" fillId="0" borderId="13" xfId="0" applyBorder="1" applyProtection="1">
      <protection locked="0"/>
    </xf>
    <xf numFmtId="0" fontId="0" fillId="0" borderId="13" xfId="0" applyBorder="1" applyAlignment="1" applyProtection="1">
      <alignment horizontal="left"/>
      <protection locked="0"/>
    </xf>
    <xf numFmtId="0" fontId="0" fillId="0" borderId="2" xfId="0" applyBorder="1" applyAlignment="1" applyProtection="1">
      <alignment horizontal="left"/>
      <protection locked="0"/>
    </xf>
    <xf numFmtId="0" fontId="4" fillId="0" borderId="36" xfId="0" applyFont="1" applyFill="1" applyBorder="1" applyAlignment="1">
      <alignment horizontal="left"/>
    </xf>
    <xf numFmtId="164" fontId="4" fillId="3" borderId="22" xfId="0" applyNumberFormat="1" applyFont="1" applyFill="1" applyBorder="1" applyAlignment="1" applyProtection="1">
      <alignment horizontal="right"/>
      <protection locked="0"/>
    </xf>
    <xf numFmtId="0" fontId="4" fillId="3" borderId="0" xfId="0" applyFont="1" applyFill="1" applyBorder="1" applyAlignment="1" applyProtection="1">
      <alignment horizontal="center"/>
      <protection locked="0" hidden="1"/>
    </xf>
    <xf numFmtId="0" fontId="4" fillId="0" borderId="0" xfId="0" applyNumberFormat="1" applyFont="1" applyFill="1" applyAlignment="1" applyProtection="1">
      <alignment horizontal="center"/>
      <protection locked="0" hidden="1"/>
    </xf>
    <xf numFmtId="0" fontId="4" fillId="0" borderId="4" xfId="0" applyFont="1" applyFill="1" applyBorder="1" applyProtection="1">
      <protection locked="0" hidden="1"/>
    </xf>
    <xf numFmtId="0" fontId="4" fillId="0" borderId="12" xfId="0" applyNumberFormat="1" applyFont="1" applyFill="1" applyBorder="1" applyAlignment="1" applyProtection="1">
      <alignment horizontal="center"/>
      <protection locked="0" hidden="1"/>
    </xf>
    <xf numFmtId="0" fontId="4" fillId="0" borderId="12" xfId="0" applyFont="1" applyFill="1" applyBorder="1" applyAlignment="1" applyProtection="1">
      <alignment horizontal="center"/>
      <protection locked="0" hidden="1"/>
    </xf>
    <xf numFmtId="0" fontId="4" fillId="0" borderId="5" xfId="0" applyFont="1" applyFill="1" applyBorder="1" applyAlignment="1" applyProtection="1">
      <alignment horizontal="center"/>
      <protection locked="0" hidden="1"/>
    </xf>
    <xf numFmtId="0" fontId="0" fillId="0" borderId="0" xfId="0" applyFont="1"/>
    <xf numFmtId="0" fontId="12" fillId="6" borderId="1" xfId="0" applyFont="1" applyFill="1" applyBorder="1" applyAlignment="1">
      <alignment horizontal="center"/>
    </xf>
    <xf numFmtId="0" fontId="30" fillId="0" borderId="0" xfId="0" applyFont="1" applyAlignment="1">
      <alignment horizontal="center"/>
    </xf>
    <xf numFmtId="0" fontId="3" fillId="5" borderId="7" xfId="0" applyFont="1" applyFill="1" applyBorder="1"/>
    <xf numFmtId="0" fontId="0" fillId="5" borderId="7" xfId="0" applyFill="1" applyBorder="1"/>
    <xf numFmtId="0" fontId="19" fillId="6" borderId="0" xfId="0" applyFont="1" applyFill="1"/>
    <xf numFmtId="0" fontId="0" fillId="6" borderId="0" xfId="0" applyFill="1"/>
    <xf numFmtId="0" fontId="3" fillId="6" borderId="0" xfId="0" applyFont="1" applyFill="1"/>
    <xf numFmtId="0" fontId="0" fillId="6" borderId="22" xfId="0" applyFill="1" applyBorder="1"/>
    <xf numFmtId="0" fontId="0" fillId="6" borderId="19" xfId="0" applyFill="1" applyBorder="1"/>
    <xf numFmtId="0" fontId="12" fillId="0" borderId="4" xfId="0" applyFont="1" applyBorder="1" applyAlignment="1" applyProtection="1">
      <alignment horizontal="center"/>
      <protection locked="0"/>
    </xf>
    <xf numFmtId="0" fontId="3" fillId="6" borderId="6" xfId="0" applyFont="1" applyFill="1" applyBorder="1"/>
    <xf numFmtId="0" fontId="0" fillId="6" borderId="13" xfId="0" applyFill="1" applyBorder="1"/>
    <xf numFmtId="0" fontId="16" fillId="6" borderId="1" xfId="0" applyFont="1" applyFill="1" applyBorder="1" applyAlignment="1">
      <alignment horizontal="center"/>
    </xf>
    <xf numFmtId="0" fontId="1" fillId="6" borderId="0" xfId="0" applyFont="1" applyFill="1"/>
    <xf numFmtId="0" fontId="29" fillId="0" borderId="2" xfId="0" applyFont="1" applyBorder="1" applyAlignment="1" applyProtection="1">
      <alignment horizontal="left" vertical="center" indent="1"/>
      <protection locked="0"/>
    </xf>
    <xf numFmtId="0" fontId="5" fillId="0" borderId="0" xfId="0" applyFont="1" applyBorder="1" applyAlignment="1">
      <alignment horizontal="right"/>
    </xf>
    <xf numFmtId="0" fontId="0" fillId="6" borderId="0" xfId="0" applyFill="1" applyBorder="1"/>
    <xf numFmtId="0" fontId="4" fillId="0" borderId="0" xfId="0" applyFont="1" applyFill="1" applyBorder="1" applyAlignment="1" applyProtection="1">
      <alignment horizontal="left"/>
      <protection locked="0"/>
    </xf>
    <xf numFmtId="0" fontId="4" fillId="0" borderId="0" xfId="0" applyFont="1" applyFill="1" applyBorder="1" applyAlignment="1" applyProtection="1">
      <alignment horizontal="right"/>
      <protection locked="0"/>
    </xf>
    <xf numFmtId="0" fontId="0" fillId="6" borderId="4" xfId="0" applyFill="1" applyBorder="1"/>
    <xf numFmtId="0" fontId="16" fillId="6" borderId="12" xfId="0" applyFont="1" applyFill="1" applyBorder="1" applyAlignment="1">
      <alignment horizontal="center"/>
    </xf>
    <xf numFmtId="0" fontId="0" fillId="6" borderId="5" xfId="0" applyFill="1" applyBorder="1"/>
    <xf numFmtId="0" fontId="0" fillId="6" borderId="1" xfId="0" applyFill="1" applyBorder="1"/>
    <xf numFmtId="0" fontId="4" fillId="3" borderId="3" xfId="0" applyFont="1" applyFill="1" applyBorder="1" applyAlignment="1" applyProtection="1">
      <alignment horizontal="right" wrapText="1"/>
      <protection locked="0" hidden="1"/>
    </xf>
    <xf numFmtId="0" fontId="0" fillId="0" borderId="9" xfId="0" applyBorder="1" applyAlignment="1"/>
    <xf numFmtId="0" fontId="4" fillId="0" borderId="2" xfId="0" applyFont="1" applyBorder="1" applyAlignment="1">
      <alignment horizontal="right"/>
    </xf>
    <xf numFmtId="0" fontId="0" fillId="0" borderId="2" xfId="0" applyBorder="1" applyAlignment="1"/>
    <xf numFmtId="0" fontId="4" fillId="0" borderId="2" xfId="0" applyFont="1" applyFill="1" applyBorder="1" applyAlignment="1" applyProtection="1">
      <alignment horizontal="right"/>
      <protection locked="0" hidden="1"/>
    </xf>
    <xf numFmtId="0" fontId="4" fillId="4" borderId="3" xfId="0" applyFont="1" applyFill="1" applyBorder="1" applyAlignment="1" applyProtection="1">
      <alignment horizontal="right"/>
      <protection locked="0" hidden="1"/>
    </xf>
    <xf numFmtId="0" fontId="0" fillId="0" borderId="9" xfId="0" applyBorder="1" applyAlignment="1">
      <alignment horizontal="right"/>
    </xf>
    <xf numFmtId="0" fontId="25" fillId="0" borderId="0" xfId="0" applyFont="1" applyBorder="1" applyAlignment="1">
      <alignment horizontal="center" vertical="top" wrapText="1"/>
    </xf>
    <xf numFmtId="0" fontId="11" fillId="3" borderId="4" xfId="0" applyFont="1" applyFill="1" applyBorder="1" applyAlignment="1">
      <alignment horizontal="center" vertical="center" wrapText="1"/>
    </xf>
    <xf numFmtId="0" fontId="0" fillId="0" borderId="5" xfId="0" applyBorder="1" applyAlignment="1">
      <alignment horizontal="center" vertical="center" wrapText="1"/>
    </xf>
    <xf numFmtId="0" fontId="11" fillId="3" borderId="4" xfId="0" applyFont="1" applyFill="1" applyBorder="1" applyAlignment="1">
      <alignment horizontal="center" vertical="top" wrapText="1"/>
    </xf>
    <xf numFmtId="0" fontId="0" fillId="0" borderId="5" xfId="0" applyBorder="1" applyAlignment="1">
      <alignment horizontal="center" vertical="top" wrapText="1"/>
    </xf>
    <xf numFmtId="0" fontId="6" fillId="0" borderId="7" xfId="0" applyFont="1" applyBorder="1" applyAlignment="1">
      <alignment horizontal="right" vertical="center"/>
    </xf>
    <xf numFmtId="0" fontId="0" fillId="0" borderId="7" xfId="0" applyBorder="1" applyAlignment="1">
      <alignment horizontal="right" vertical="center"/>
    </xf>
    <xf numFmtId="0" fontId="27" fillId="0" borderId="7" xfId="0" applyFont="1" applyBorder="1" applyAlignment="1">
      <alignment horizontal="right" vertical="center" wrapText="1"/>
    </xf>
    <xf numFmtId="0" fontId="3" fillId="0" borderId="4" xfId="0" applyFont="1" applyBorder="1" applyAlignment="1" applyProtection="1">
      <alignment horizontal="left"/>
      <protection locked="0"/>
    </xf>
    <xf numFmtId="0" fontId="3" fillId="0" borderId="5" xfId="0" applyFont="1" applyBorder="1" applyAlignment="1" applyProtection="1">
      <alignment horizontal="left"/>
      <protection locked="0"/>
    </xf>
    <xf numFmtId="14" fontId="3" fillId="0" borderId="4" xfId="0" applyNumberFormat="1"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28" xfId="0" applyBorder="1" applyAlignment="1" applyProtection="1">
      <protection locked="0"/>
    </xf>
    <xf numFmtId="0" fontId="0" fillId="0" borderId="29" xfId="0" applyBorder="1" applyAlignment="1" applyProtection="1">
      <protection locked="0"/>
    </xf>
    <xf numFmtId="0" fontId="0" fillId="0" borderId="30" xfId="0" applyBorder="1" applyAlignment="1" applyProtection="1">
      <protection locked="0"/>
    </xf>
    <xf numFmtId="0" fontId="0" fillId="0" borderId="31" xfId="0" applyBorder="1" applyAlignment="1" applyProtection="1">
      <protection locked="0"/>
    </xf>
    <xf numFmtId="0" fontId="0" fillId="0" borderId="8" xfId="0" applyBorder="1" applyAlignment="1" applyProtection="1">
      <protection locked="0"/>
    </xf>
    <xf numFmtId="0" fontId="0" fillId="0" borderId="32" xfId="0" applyBorder="1" applyAlignment="1" applyProtection="1">
      <protection locked="0"/>
    </xf>
    <xf numFmtId="0" fontId="0" fillId="0" borderId="33" xfId="0" applyBorder="1" applyAlignment="1" applyProtection="1">
      <protection locked="0"/>
    </xf>
    <xf numFmtId="0" fontId="0" fillId="0" borderId="34" xfId="0" applyBorder="1" applyAlignment="1" applyProtection="1">
      <protection locked="0"/>
    </xf>
    <xf numFmtId="0" fontId="0" fillId="0" borderId="35" xfId="0" applyBorder="1" applyAlignment="1" applyProtection="1">
      <protection locked="0"/>
    </xf>
  </cellXfs>
  <cellStyles count="1">
    <cellStyle name="Normal" xfId="0" builtinId="0"/>
  </cellStyles>
  <dxfs count="7">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Price List'!$L$3" lockText="1" noThreeD="1"/>
</file>

<file path=xl/ctrlProps/ctrlProp10.xml><?xml version="1.0" encoding="utf-8"?>
<formControlPr xmlns="http://schemas.microsoft.com/office/spreadsheetml/2009/9/main" objectType="CheckBox" checked="Checked" fmlaLink="'Price List'!$E$56" lockText="1" noThreeD="1"/>
</file>

<file path=xl/ctrlProps/ctrlProp11.xml><?xml version="1.0" encoding="utf-8"?>
<formControlPr xmlns="http://schemas.microsoft.com/office/spreadsheetml/2009/9/main" objectType="CheckBox" fmlaLink="'Price List'!$E$57" lockText="1" noThreeD="1"/>
</file>

<file path=xl/ctrlProps/ctrlProp12.xml><?xml version="1.0" encoding="utf-8"?>
<formControlPr xmlns="http://schemas.microsoft.com/office/spreadsheetml/2009/9/main" objectType="CheckBox" fmlaLink="'Price List'!$E$58" lockText="1" noThreeD="1"/>
</file>

<file path=xl/ctrlProps/ctrlProp13.xml><?xml version="1.0" encoding="utf-8"?>
<formControlPr xmlns="http://schemas.microsoft.com/office/spreadsheetml/2009/9/main" objectType="CheckBox" fmlaLink="'Price List'!$E$59"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fmlaLink="'Price List'!$L$4" lockText="1" noThreeD="1"/>
</file>

<file path=xl/ctrlProps/ctrlProp16.xml><?xml version="1.0" encoding="utf-8"?>
<formControlPr xmlns="http://schemas.microsoft.com/office/spreadsheetml/2009/9/main" objectType="Drop" dropLines="4" dropStyle="combo" dx="16" fmlaLink="'Price List'!$G$37" fmlaRange="'Price List'!$B$36" noThreeD="1" sel="1" val="0"/>
</file>

<file path=xl/ctrlProps/ctrlProp17.xml><?xml version="1.0" encoding="utf-8"?>
<formControlPr xmlns="http://schemas.microsoft.com/office/spreadsheetml/2009/9/main" objectType="CheckBox" fmlaLink="'Price List'!$L$7" lockText="1" noThreeD="1"/>
</file>

<file path=xl/ctrlProps/ctrlProp18.xml><?xml version="1.0" encoding="utf-8"?>
<formControlPr xmlns="http://schemas.microsoft.com/office/spreadsheetml/2009/9/main" objectType="CheckBox" checked="Checked" fmlaLink="'Price List'!$L$8" lockText="1" noThreeD="1"/>
</file>

<file path=xl/ctrlProps/ctrlProp19.xml><?xml version="1.0" encoding="utf-8"?>
<formControlPr xmlns="http://schemas.microsoft.com/office/spreadsheetml/2009/9/main" objectType="CheckBox" checked="Checked" fmlaLink="'Price List'!$L$9" lockText="1" noThreeD="1"/>
</file>

<file path=xl/ctrlProps/ctrlProp2.xml><?xml version="1.0" encoding="utf-8"?>
<formControlPr xmlns="http://schemas.microsoft.com/office/spreadsheetml/2009/9/main" objectType="CheckBox" fmlaLink="'Price List'!$L$6" lockText="1" noThreeD="1"/>
</file>

<file path=xl/ctrlProps/ctrlProp20.xml><?xml version="1.0" encoding="utf-8"?>
<formControlPr xmlns="http://schemas.microsoft.com/office/spreadsheetml/2009/9/main" objectType="CheckBox" checked="Checked" fmlaLink="'Price List'!$L$12" lockText="1" noThreeD="1"/>
</file>

<file path=xl/ctrlProps/ctrlProp21.xml><?xml version="1.0" encoding="utf-8"?>
<formControlPr xmlns="http://schemas.microsoft.com/office/spreadsheetml/2009/9/main" objectType="CheckBox" fmlaLink="'Price List'!$G$28" lockText="1" noThreeD="1"/>
</file>

<file path=xl/ctrlProps/ctrlProp22.xml><?xml version="1.0" encoding="utf-8"?>
<formControlPr xmlns="http://schemas.microsoft.com/office/spreadsheetml/2009/9/main" objectType="CheckBox" fmlaLink="'Price List'!$G$30" lockText="1" noThreeD="1"/>
</file>

<file path=xl/ctrlProps/ctrlProp3.xml><?xml version="1.0" encoding="utf-8"?>
<formControlPr xmlns="http://schemas.microsoft.com/office/spreadsheetml/2009/9/main" objectType="CheckBox" checked="Checked" fmlaLink="'Price List'!$G$48"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D$15" lockText="1" noThreeD="1"/>
</file>

<file path=xl/ctrlProps/ctrlProp6.xml><?xml version="1.0" encoding="utf-8"?>
<formControlPr xmlns="http://schemas.microsoft.com/office/spreadsheetml/2009/9/main" objectType="Drop" dropStyle="combo" dx="16" fmlaLink="'Price List'!$G$14" fmlaRange="'Price List'!$B$14:$B$21" noThreeD="1" sel="7" val="0"/>
</file>

<file path=xl/ctrlProps/ctrlProp7.xml><?xml version="1.0" encoding="utf-8"?>
<formControlPr xmlns="http://schemas.microsoft.com/office/spreadsheetml/2009/9/main" objectType="Drop" dropLines="6" dropStyle="combo" dx="16" fmlaLink="'Price List'!$G$25" fmlaRange="'Price List'!$B$25:$B$30" noThreeD="1" sel="4" val="0"/>
</file>

<file path=xl/ctrlProps/ctrlProp8.xml><?xml version="1.0" encoding="utf-8"?>
<formControlPr xmlns="http://schemas.microsoft.com/office/spreadsheetml/2009/9/main" objectType="CheckBox" checked="Checked" fmlaLink="'Price List'!$G$39" lockText="1" noThreeD="1"/>
</file>

<file path=xl/ctrlProps/ctrlProp9.xml><?xml version="1.0" encoding="utf-8"?>
<formControlPr xmlns="http://schemas.microsoft.com/office/spreadsheetml/2009/9/main" objectType="Drop" dropStyle="combo" dx="16" fmlaLink="'Price List'!$G$49" fmlaRange="'Price List'!$C$48:$C$53"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11</xdr:row>
          <xdr:rowOff>0</xdr:rowOff>
        </xdr:from>
        <xdr:to>
          <xdr:col>1</xdr:col>
          <xdr:colOff>906780</xdr:colOff>
          <xdr:row>11</xdr:row>
          <xdr:rowOff>182880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TLS-350R on Site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190500</xdr:rowOff>
        </xdr:from>
        <xdr:to>
          <xdr:col>3</xdr:col>
          <xdr:colOff>2232660</xdr:colOff>
          <xdr:row>11</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INCON on site - Software Upgrade 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21</xdr:row>
          <xdr:rowOff>7620</xdr:rowOff>
        </xdr:from>
        <xdr:to>
          <xdr:col>1</xdr:col>
          <xdr:colOff>1714500</xdr:colOff>
          <xdr:row>23</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Upgrade STP's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xdr:colOff>
          <xdr:row>16</xdr:row>
          <xdr:rowOff>213360</xdr:rowOff>
        </xdr:from>
        <xdr:to>
          <xdr:col>1</xdr:col>
          <xdr:colOff>1623060</xdr:colOff>
          <xdr:row>18</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Standard Fixed Speed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xdr:colOff>
          <xdr:row>12</xdr:row>
          <xdr:rowOff>266700</xdr:rowOff>
        </xdr:from>
        <xdr:to>
          <xdr:col>1</xdr:col>
          <xdr:colOff>2438400</xdr:colOff>
          <xdr:row>14</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TLS-350 Dim String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1318260</xdr:colOff>
          <xdr:row>39</xdr:row>
          <xdr:rowOff>30480</xdr:rowOff>
        </xdr:from>
        <xdr:to>
          <xdr:col>2</xdr:col>
          <xdr:colOff>723900</xdr:colOff>
          <xdr:row>39</xdr:row>
          <xdr:rowOff>228600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1318260</xdr:colOff>
          <xdr:row>40</xdr:row>
          <xdr:rowOff>38100</xdr:rowOff>
        </xdr:from>
        <xdr:to>
          <xdr:col>2</xdr:col>
          <xdr:colOff>731520</xdr:colOff>
          <xdr:row>40</xdr:row>
          <xdr:rowOff>236220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579120</xdr:colOff>
          <xdr:row>37</xdr:row>
          <xdr:rowOff>175260</xdr:rowOff>
        </xdr:from>
        <xdr:to>
          <xdr:col>3</xdr:col>
          <xdr:colOff>2171700</xdr:colOff>
          <xdr:row>39</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Retractor Clamps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21</xdr:row>
          <xdr:rowOff>60960</xdr:rowOff>
        </xdr:from>
        <xdr:to>
          <xdr:col>3</xdr:col>
          <xdr:colOff>2011680</xdr:colOff>
          <xdr:row>21</xdr:row>
          <xdr:rowOff>274320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0</xdr:rowOff>
        </xdr:from>
        <xdr:to>
          <xdr:col>3</xdr:col>
          <xdr:colOff>678180</xdr:colOff>
          <xdr:row>29</xdr:row>
          <xdr:rowOff>251460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Installing New Dispensers --&gt;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30</xdr:row>
          <xdr:rowOff>38100</xdr:rowOff>
        </xdr:from>
        <xdr:to>
          <xdr:col>3</xdr:col>
          <xdr:colOff>1135380</xdr:colOff>
          <xdr:row>30</xdr:row>
          <xdr:rowOff>297180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Retrofit EXISTING dispensers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1950720</xdr:colOff>
          <xdr:row>31</xdr:row>
          <xdr:rowOff>190500</xdr:rowOff>
        </xdr:from>
        <xdr:to>
          <xdr:col>3</xdr:col>
          <xdr:colOff>2270760</xdr:colOff>
          <xdr:row>33</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1950720</xdr:colOff>
          <xdr:row>33</xdr:row>
          <xdr:rowOff>7620</xdr:rowOff>
        </xdr:from>
        <xdr:to>
          <xdr:col>3</xdr:col>
          <xdr:colOff>2270760</xdr:colOff>
          <xdr:row>34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655320</xdr:colOff>
          <xdr:row>17</xdr:row>
          <xdr:rowOff>0</xdr:rowOff>
        </xdr:from>
        <xdr:to>
          <xdr:col>3</xdr:col>
          <xdr:colOff>1866900</xdr:colOff>
          <xdr:row>18</xdr:row>
          <xdr:rowOff>7620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VFC On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1059180</xdr:colOff>
          <xdr:row>10</xdr:row>
          <xdr:rowOff>182880</xdr:rowOff>
        </xdr:from>
        <xdr:to>
          <xdr:col>1</xdr:col>
          <xdr:colOff>2446020</xdr:colOff>
          <xdr:row>12</xdr:row>
          <xdr:rowOff>7620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Software Upgrade Needed</a:t>
              </a:r>
            </a:p>
          </xdr:txBody>
        </xdr:sp>
        <xdr:clientData/>
      </xdr:twoCellAnchor>
    </mc:Choice>
    <mc:Fallback/>
  </mc:AlternateContent>
  <xdr:twoCellAnchor editAs="oneCell">
    <xdr:from>
      <xdr:col>0</xdr:col>
      <xdr:colOff>66675</xdr:colOff>
      <xdr:row>1</xdr:row>
      <xdr:rowOff>9525</xdr:rowOff>
    </xdr:from>
    <xdr:to>
      <xdr:col>1</xdr:col>
      <xdr:colOff>452592</xdr:colOff>
      <xdr:row>1</xdr:row>
      <xdr:rowOff>542925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14300"/>
          <a:ext cx="976467" cy="533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1318260</xdr:colOff>
          <xdr:row>41</xdr:row>
          <xdr:rowOff>7620</xdr:rowOff>
        </xdr:from>
        <xdr:to>
          <xdr:col>2</xdr:col>
          <xdr:colOff>731520</xdr:colOff>
          <xdr:row>41</xdr:row>
          <xdr:rowOff>213360</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784860</xdr:colOff>
          <xdr:row>28</xdr:row>
          <xdr:rowOff>266700</xdr:rowOff>
        </xdr:from>
        <xdr:to>
          <xdr:col>3</xdr:col>
          <xdr:colOff>2461260</xdr:colOff>
          <xdr:row>29</xdr:row>
          <xdr:rowOff>236220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 New Dispensers include VFM?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449580</xdr:colOff>
          <xdr:row>40</xdr:row>
          <xdr:rowOff>38100</xdr:rowOff>
        </xdr:from>
        <xdr:to>
          <xdr:col>3</xdr:col>
          <xdr:colOff>2346960</xdr:colOff>
          <xdr:row>40</xdr:row>
          <xdr:rowOff>259080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Include Permit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449580</xdr:colOff>
          <xdr:row>41</xdr:row>
          <xdr:rowOff>7620</xdr:rowOff>
        </xdr:from>
        <xdr:to>
          <xdr:col>3</xdr:col>
          <xdr:colOff>2324100</xdr:colOff>
          <xdr:row>41</xdr:row>
          <xdr:rowOff>259080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Include Startup Testing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807720</xdr:colOff>
          <xdr:row>30</xdr:row>
          <xdr:rowOff>0</xdr:rowOff>
        </xdr:from>
        <xdr:to>
          <xdr:col>3</xdr:col>
          <xdr:colOff>2156460</xdr:colOff>
          <xdr:row>31</xdr:row>
          <xdr:rowOff>22860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Existing Dispensers have Balance Outlet Castings?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42</xdr:row>
          <xdr:rowOff>60960</xdr:rowOff>
        </xdr:from>
        <xdr:to>
          <xdr:col>1</xdr:col>
          <xdr:colOff>1447800</xdr:colOff>
          <xdr:row>43</xdr:row>
          <xdr:rowOff>190500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Breakaway Bumpers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42</xdr:row>
          <xdr:rowOff>60960</xdr:rowOff>
        </xdr:from>
        <xdr:to>
          <xdr:col>3</xdr:col>
          <xdr:colOff>952500</xdr:colOff>
          <xdr:row>44</xdr:row>
          <xdr:rowOff>22860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a breakaway reconnection kit (5 reconnects)</a:t>
              </a:r>
            </a:p>
          </xdr:txBody>
        </xdr:sp>
        <xdr:clientData/>
      </xdr:twoCellAnchor>
    </mc:Choice>
    <mc:Fallback/>
  </mc:AlternateContent>
  <xdr:oneCellAnchor>
    <xdr:from>
      <xdr:col>2</xdr:col>
      <xdr:colOff>466725</xdr:colOff>
      <xdr:row>29</xdr:row>
      <xdr:rowOff>180975</xdr:rowOff>
    </xdr:from>
    <xdr:ext cx="354712" cy="161926"/>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971925" y="5819775"/>
          <a:ext cx="354712" cy="1619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n-US" sz="1000" b="1" u="none"/>
            <a:t>Or</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171450</xdr:colOff>
      <xdr:row>0</xdr:row>
      <xdr:rowOff>19050</xdr:rowOff>
    </xdr:from>
    <xdr:to>
      <xdr:col>2</xdr:col>
      <xdr:colOff>1171575</xdr:colOff>
      <xdr:row>0</xdr:row>
      <xdr:rowOff>565374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0100" y="19050"/>
          <a:ext cx="1000125" cy="546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0</xdr:col>
      <xdr:colOff>1421892</xdr:colOff>
      <xdr:row>0</xdr:row>
      <xdr:rowOff>870204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1383792" cy="7559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6350</xdr:colOff>
      <xdr:row>3</xdr:row>
      <xdr:rowOff>19050</xdr:rowOff>
    </xdr:from>
    <xdr:to>
      <xdr:col>3</xdr:col>
      <xdr:colOff>4400550</xdr:colOff>
      <xdr:row>5</xdr:row>
      <xdr:rowOff>981075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9125" y="561975"/>
          <a:ext cx="4394200" cy="3295650"/>
        </a:xfrm>
        <a:prstGeom prst="rect">
          <a:avLst/>
        </a:prstGeom>
      </xdr:spPr>
    </xdr:pic>
    <xdr:clientData/>
  </xdr:twoCellAnchor>
  <xdr:twoCellAnchor editAs="oneCell">
    <xdr:from>
      <xdr:col>3</xdr:col>
      <xdr:colOff>19050</xdr:colOff>
      <xdr:row>7</xdr:row>
      <xdr:rowOff>19050</xdr:rowOff>
    </xdr:from>
    <xdr:to>
      <xdr:col>3</xdr:col>
      <xdr:colOff>4419600</xdr:colOff>
      <xdr:row>10</xdr:row>
      <xdr:rowOff>638880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10425" y="4857750"/>
          <a:ext cx="4400550" cy="32868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56076</xdr:colOff>
      <xdr:row>30</xdr:row>
      <xdr:rowOff>8809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8590476" cy="5723809"/>
        </a:xfrm>
        <a:prstGeom prst="rect">
          <a:avLst/>
        </a:prstGeom>
      </xdr:spPr>
    </xdr:pic>
    <xdr:clientData/>
  </xdr:twoCellAnchor>
  <xdr:twoCellAnchor editAs="oneCell">
    <xdr:from>
      <xdr:col>0</xdr:col>
      <xdr:colOff>0</xdr:colOff>
      <xdr:row>31</xdr:row>
      <xdr:rowOff>0</xdr:rowOff>
    </xdr:from>
    <xdr:to>
      <xdr:col>15</xdr:col>
      <xdr:colOff>236952</xdr:colOff>
      <xdr:row>61</xdr:row>
      <xdr:rowOff>104048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0" y="5905500"/>
          <a:ext cx="9380952" cy="58190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704850</xdr:colOff>
      <xdr:row>0</xdr:row>
      <xdr:rowOff>685800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57150"/>
          <a:ext cx="1143000"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44"/>
  <sheetViews>
    <sheetView tabSelected="1" zoomScaleNormal="100" workbookViewId="0">
      <selection activeCell="B4" sqref="B4"/>
    </sheetView>
  </sheetViews>
  <sheetFormatPr defaultRowHeight="14.4" x14ac:dyDescent="0.3"/>
  <cols>
    <col min="1" max="1" width="8.88671875" style="2" customWidth="1"/>
    <col min="2" max="2" width="41.109375" customWidth="1"/>
    <col min="3" max="3" width="11.6640625" customWidth="1"/>
    <col min="4" max="4" width="37.88671875" customWidth="1"/>
  </cols>
  <sheetData>
    <row r="1" spans="1:4" ht="8.25" customHeight="1" x14ac:dyDescent="0.3"/>
    <row r="2" spans="1:4" ht="55.5" customHeight="1" thickBot="1" x14ac:dyDescent="0.35">
      <c r="C2" s="85" t="s">
        <v>261</v>
      </c>
      <c r="D2" s="54"/>
    </row>
    <row r="3" spans="1:4" ht="17.25" customHeight="1" thickBot="1" x14ac:dyDescent="0.45">
      <c r="B3" s="205" t="s">
        <v>262</v>
      </c>
      <c r="C3" s="89"/>
      <c r="D3" s="205" t="s">
        <v>58</v>
      </c>
    </row>
    <row r="4" spans="1:4" ht="19.5" customHeight="1" x14ac:dyDescent="0.3">
      <c r="A4" s="59" t="s">
        <v>59</v>
      </c>
      <c r="B4" s="90"/>
      <c r="C4" s="59" t="s">
        <v>59</v>
      </c>
      <c r="D4" s="90"/>
    </row>
    <row r="5" spans="1:4" ht="19.5" customHeight="1" x14ac:dyDescent="0.3">
      <c r="A5" s="59" t="s">
        <v>60</v>
      </c>
      <c r="B5" s="57"/>
      <c r="C5" s="59" t="s">
        <v>60</v>
      </c>
      <c r="D5" s="57"/>
    </row>
    <row r="6" spans="1:4" ht="15.75" customHeight="1" x14ac:dyDescent="0.3">
      <c r="A6" s="59" t="s">
        <v>263</v>
      </c>
      <c r="B6" s="57"/>
      <c r="C6" s="59" t="s">
        <v>62</v>
      </c>
      <c r="D6" s="57"/>
    </row>
    <row r="7" spans="1:4" ht="15.75" customHeight="1" x14ac:dyDescent="0.3">
      <c r="A7" s="59" t="s">
        <v>61</v>
      </c>
      <c r="B7" s="207"/>
      <c r="C7" s="59" t="s">
        <v>61</v>
      </c>
      <c r="D7" s="23"/>
    </row>
    <row r="8" spans="1:4" ht="6.75" customHeight="1" x14ac:dyDescent="0.3">
      <c r="B8" s="4"/>
      <c r="C8" s="5"/>
      <c r="D8" s="4"/>
    </row>
    <row r="9" spans="1:4" ht="18.75" customHeight="1" thickBot="1" x14ac:dyDescent="0.5">
      <c r="B9" s="19"/>
      <c r="C9" s="88" t="s">
        <v>13</v>
      </c>
      <c r="D9" s="19"/>
    </row>
    <row r="10" spans="1:4" ht="5.25" customHeight="1" thickBot="1" x14ac:dyDescent="0.35"/>
    <row r="11" spans="1:4" ht="15.75" customHeight="1" thickBot="1" x14ac:dyDescent="0.35">
      <c r="B11" s="193" t="s">
        <v>166</v>
      </c>
      <c r="C11" s="194" t="s">
        <v>97</v>
      </c>
      <c r="D11" s="193" t="s">
        <v>125</v>
      </c>
    </row>
    <row r="12" spans="1:4" ht="15" thickBot="1" x14ac:dyDescent="0.35">
      <c r="B12" s="1"/>
      <c r="D12" s="16"/>
    </row>
    <row r="13" spans="1:4" ht="18.75" customHeight="1" x14ac:dyDescent="0.35">
      <c r="B13" s="20" t="s">
        <v>0</v>
      </c>
      <c r="D13" s="111" t="s">
        <v>57</v>
      </c>
    </row>
    <row r="14" spans="1:4" ht="14.25" customHeight="1" x14ac:dyDescent="0.3">
      <c r="C14" s="92" t="s">
        <v>67</v>
      </c>
      <c r="D14" s="23"/>
    </row>
    <row r="15" spans="1:4" ht="9.75" customHeight="1" thickBot="1" x14ac:dyDescent="0.35">
      <c r="D15" s="43" t="b">
        <v>0</v>
      </c>
    </row>
    <row r="16" spans="1:4" ht="21.6" thickBot="1" x14ac:dyDescent="0.45">
      <c r="B16" s="212"/>
      <c r="C16" s="213" t="s">
        <v>286</v>
      </c>
      <c r="D16" s="214"/>
    </row>
    <row r="17" spans="2:5" ht="18.75" customHeight="1" x14ac:dyDescent="0.3">
      <c r="B17" s="91" t="s">
        <v>1</v>
      </c>
      <c r="C17" s="11"/>
      <c r="D17" s="91" t="s">
        <v>126</v>
      </c>
    </row>
    <row r="18" spans="2:5" x14ac:dyDescent="0.3">
      <c r="C18" s="2" t="s">
        <v>285</v>
      </c>
    </row>
    <row r="19" spans="2:5" ht="4.5" customHeight="1" x14ac:dyDescent="0.3"/>
    <row r="20" spans="2:5" ht="18.75" customHeight="1" x14ac:dyDescent="0.35">
      <c r="C20" s="93" t="s">
        <v>2</v>
      </c>
    </row>
    <row r="21" spans="2:5" ht="15" customHeight="1" x14ac:dyDescent="0.35">
      <c r="C21" s="93" t="s">
        <v>259</v>
      </c>
    </row>
    <row r="22" spans="2:5" ht="25.5" customHeight="1" x14ac:dyDescent="0.3">
      <c r="B22" s="56" t="s">
        <v>98</v>
      </c>
    </row>
    <row r="23" spans="2:5" ht="0.75" customHeight="1" x14ac:dyDescent="0.3">
      <c r="C23" s="2"/>
    </row>
    <row r="24" spans="2:5" ht="1.5" customHeight="1" thickBot="1" x14ac:dyDescent="0.35">
      <c r="C24" s="2"/>
    </row>
    <row r="25" spans="2:5" ht="17.25" customHeight="1" thickBot="1" x14ac:dyDescent="0.35">
      <c r="B25" s="206" t="s">
        <v>84</v>
      </c>
      <c r="C25" s="112">
        <v>3</v>
      </c>
      <c r="D25" s="198"/>
    </row>
    <row r="26" spans="2:5" ht="6.75" customHeight="1" thickBot="1" x14ac:dyDescent="0.35">
      <c r="C26" s="9"/>
    </row>
    <row r="27" spans="2:5" ht="18.75" customHeight="1" thickBot="1" x14ac:dyDescent="0.45">
      <c r="B27" s="215"/>
      <c r="C27" s="213" t="s">
        <v>31</v>
      </c>
      <c r="D27" s="214"/>
      <c r="E27" s="4"/>
    </row>
    <row r="28" spans="2:5" ht="1.5" customHeight="1" x14ac:dyDescent="0.3">
      <c r="C28" s="2"/>
    </row>
    <row r="29" spans="2:5" ht="21.75" customHeight="1" x14ac:dyDescent="0.4">
      <c r="C29" s="86" t="s">
        <v>127</v>
      </c>
    </row>
    <row r="30" spans="2:5" ht="21" x14ac:dyDescent="0.4">
      <c r="B30" s="208" t="s">
        <v>267</v>
      </c>
      <c r="C30" s="209"/>
      <c r="D30" s="209"/>
    </row>
    <row r="31" spans="2:5" ht="24.75" customHeight="1" x14ac:dyDescent="0.4">
      <c r="B31" s="51" t="s">
        <v>270</v>
      </c>
      <c r="C31" s="198"/>
      <c r="D31" s="198"/>
    </row>
    <row r="32" spans="2:5" ht="15.6" x14ac:dyDescent="0.3">
      <c r="B32" s="113" t="s">
        <v>105</v>
      </c>
    </row>
    <row r="33" spans="2:5" x14ac:dyDescent="0.3">
      <c r="B33" s="197" t="s">
        <v>268</v>
      </c>
      <c r="C33" s="198"/>
      <c r="D33" s="198"/>
    </row>
    <row r="34" spans="2:5" ht="18" customHeight="1" x14ac:dyDescent="0.3">
      <c r="B34" s="197" t="s">
        <v>269</v>
      </c>
      <c r="C34" s="198"/>
      <c r="D34" s="198"/>
    </row>
    <row r="35" spans="2:5" ht="9.75" customHeight="1" x14ac:dyDescent="0.3"/>
    <row r="36" spans="2:5" ht="17.25" customHeight="1" thickBot="1" x14ac:dyDescent="0.45">
      <c r="B36" s="19"/>
      <c r="C36" s="87" t="s">
        <v>260</v>
      </c>
      <c r="D36" s="19"/>
      <c r="E36" s="4"/>
    </row>
    <row r="37" spans="2:5" ht="4.5" customHeight="1" thickBot="1" x14ac:dyDescent="0.35"/>
    <row r="38" spans="2:5" ht="16.5" customHeight="1" thickBot="1" x14ac:dyDescent="0.35">
      <c r="B38" s="199" t="s">
        <v>258</v>
      </c>
      <c r="C38" s="202">
        <v>4</v>
      </c>
      <c r="D38" s="203" t="s">
        <v>96</v>
      </c>
    </row>
    <row r="39" spans="2:5" ht="17.25" customHeight="1" thickBot="1" x14ac:dyDescent="0.35">
      <c r="B39" s="199" t="s">
        <v>124</v>
      </c>
      <c r="C39" s="202">
        <v>8</v>
      </c>
      <c r="D39" s="204"/>
    </row>
    <row r="40" spans="2:5" ht="19.5" customHeight="1" thickBot="1" x14ac:dyDescent="0.35">
      <c r="B40" s="11" t="s">
        <v>3</v>
      </c>
      <c r="D40" s="111" t="s">
        <v>121</v>
      </c>
    </row>
    <row r="41" spans="2:5" ht="21.75" customHeight="1" x14ac:dyDescent="0.3">
      <c r="B41" s="11" t="s">
        <v>4</v>
      </c>
      <c r="D41" s="200"/>
    </row>
    <row r="42" spans="2:5" ht="21" customHeight="1" thickBot="1" x14ac:dyDescent="0.35">
      <c r="B42" s="11" t="s">
        <v>46</v>
      </c>
      <c r="D42" s="201"/>
    </row>
    <row r="43" spans="2:5" ht="6" customHeight="1" x14ac:dyDescent="0.4">
      <c r="B43" s="8"/>
    </row>
    <row r="44" spans="2:5" ht="16.2" thickBot="1" x14ac:dyDescent="0.35">
      <c r="B44" s="195"/>
      <c r="C44" s="196"/>
      <c r="D44" s="196"/>
    </row>
  </sheetData>
  <sheetProtection algorithmName="SHA-512" hashValue="JSEKII58ynwNV8nuKERCHhrPISa2W5tdQ7qdKTPHyXwFQp0rwqi3LCxfa6fOzDse5X8SkcPlZslmIdNJexKK/g==" saltValue="YXdjG+jkMvIPBGU/rb98dQ==" spinCount="100000" sheet="1" objects="1" scenarios="1"/>
  <conditionalFormatting sqref="D14">
    <cfRule type="cellIs" dxfId="6" priority="1" operator="notEqual">
      <formula>$D$15</formula>
    </cfRule>
  </conditionalFormatting>
  <pageMargins left="0.25" right="0.25" top="0.75" bottom="0.7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7620</xdr:colOff>
                    <xdr:row>11</xdr:row>
                    <xdr:rowOff>0</xdr:rowOff>
                  </from>
                  <to>
                    <xdr:col>1</xdr:col>
                    <xdr:colOff>906780</xdr:colOff>
                    <xdr:row>11</xdr:row>
                    <xdr:rowOff>182880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38100</xdr:colOff>
                    <xdr:row>10</xdr:row>
                    <xdr:rowOff>190500</xdr:rowOff>
                  </from>
                  <to>
                    <xdr:col>3</xdr:col>
                    <xdr:colOff>2232660</xdr:colOff>
                    <xdr:row>11</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495300</xdr:colOff>
                    <xdr:row>21</xdr:row>
                    <xdr:rowOff>7620</xdr:rowOff>
                  </from>
                  <to>
                    <xdr:col>1</xdr:col>
                    <xdr:colOff>1714500</xdr:colOff>
                    <xdr:row>23</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487680</xdr:colOff>
                    <xdr:row>16</xdr:row>
                    <xdr:rowOff>213360</xdr:rowOff>
                  </from>
                  <to>
                    <xdr:col>1</xdr:col>
                    <xdr:colOff>1623060</xdr:colOff>
                    <xdr:row>18</xdr:row>
                    <xdr:rowOff>38100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487680</xdr:colOff>
                    <xdr:row>12</xdr:row>
                    <xdr:rowOff>266700</xdr:rowOff>
                  </from>
                  <to>
                    <xdr:col>1</xdr:col>
                    <xdr:colOff>2438400</xdr:colOff>
                    <xdr:row>14</xdr:row>
                    <xdr:rowOff>22860</xdr:rowOff>
                  </to>
                </anchor>
              </controlPr>
            </control>
          </mc:Choice>
        </mc:AlternateContent>
        <mc:AlternateContent xmlns:mc="http://schemas.openxmlformats.org/markup-compatibility/2006">
          <mc:Choice Requires="x14">
            <control shapeId="1039" r:id="rId9" name="Drop Down 15">
              <controlPr defaultSize="0" autoLine="0" autoPict="0">
                <anchor moveWithCells="1">
                  <from>
                    <xdr:col>1</xdr:col>
                    <xdr:colOff>1318260</xdr:colOff>
                    <xdr:row>39</xdr:row>
                    <xdr:rowOff>30480</xdr:rowOff>
                  </from>
                  <to>
                    <xdr:col>2</xdr:col>
                    <xdr:colOff>723900</xdr:colOff>
                    <xdr:row>39</xdr:row>
                    <xdr:rowOff>228600</xdr:rowOff>
                  </to>
                </anchor>
              </controlPr>
            </control>
          </mc:Choice>
        </mc:AlternateContent>
        <mc:AlternateContent xmlns:mc="http://schemas.openxmlformats.org/markup-compatibility/2006">
          <mc:Choice Requires="x14">
            <control shapeId="1040" r:id="rId10" name="Drop Down 16">
              <controlPr defaultSize="0" autoLine="0" autoPict="0">
                <anchor moveWithCells="1">
                  <from>
                    <xdr:col>1</xdr:col>
                    <xdr:colOff>1318260</xdr:colOff>
                    <xdr:row>40</xdr:row>
                    <xdr:rowOff>38100</xdr:rowOff>
                  </from>
                  <to>
                    <xdr:col>2</xdr:col>
                    <xdr:colOff>731520</xdr:colOff>
                    <xdr:row>40</xdr:row>
                    <xdr:rowOff>236220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3</xdr:col>
                    <xdr:colOff>579120</xdr:colOff>
                    <xdr:row>37</xdr:row>
                    <xdr:rowOff>175260</xdr:rowOff>
                  </from>
                  <to>
                    <xdr:col>3</xdr:col>
                    <xdr:colOff>2171700</xdr:colOff>
                    <xdr:row>39</xdr:row>
                    <xdr:rowOff>38100</xdr:rowOff>
                  </to>
                </anchor>
              </controlPr>
            </control>
          </mc:Choice>
        </mc:AlternateContent>
        <mc:AlternateContent xmlns:mc="http://schemas.openxmlformats.org/markup-compatibility/2006">
          <mc:Choice Requires="x14">
            <control shapeId="1044" r:id="rId12" name="Drop Down 20">
              <controlPr defaultSize="0" autoLine="0" autoPict="0">
                <anchor moveWithCells="1">
                  <from>
                    <xdr:col>2</xdr:col>
                    <xdr:colOff>68580</xdr:colOff>
                    <xdr:row>21</xdr:row>
                    <xdr:rowOff>60960</xdr:rowOff>
                  </from>
                  <to>
                    <xdr:col>3</xdr:col>
                    <xdr:colOff>2011680</xdr:colOff>
                    <xdr:row>21</xdr:row>
                    <xdr:rowOff>274320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2</xdr:col>
                    <xdr:colOff>38100</xdr:colOff>
                    <xdr:row>29</xdr:row>
                    <xdr:rowOff>0</xdr:rowOff>
                  </from>
                  <to>
                    <xdr:col>3</xdr:col>
                    <xdr:colOff>678180</xdr:colOff>
                    <xdr:row>29</xdr:row>
                    <xdr:rowOff>251460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2</xdr:col>
                    <xdr:colOff>45720</xdr:colOff>
                    <xdr:row>30</xdr:row>
                    <xdr:rowOff>38100</xdr:rowOff>
                  </from>
                  <to>
                    <xdr:col>3</xdr:col>
                    <xdr:colOff>1135380</xdr:colOff>
                    <xdr:row>30</xdr:row>
                    <xdr:rowOff>297180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3</xdr:col>
                    <xdr:colOff>1950720</xdr:colOff>
                    <xdr:row>31</xdr:row>
                    <xdr:rowOff>190500</xdr:rowOff>
                  </from>
                  <to>
                    <xdr:col>3</xdr:col>
                    <xdr:colOff>2270760</xdr:colOff>
                    <xdr:row>33</xdr:row>
                    <xdr:rowOff>22860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3</xdr:col>
                    <xdr:colOff>1950720</xdr:colOff>
                    <xdr:row>33</xdr:row>
                    <xdr:rowOff>7620</xdr:rowOff>
                  </from>
                  <to>
                    <xdr:col>3</xdr:col>
                    <xdr:colOff>2270760</xdr:colOff>
                    <xdr:row>34</xdr:row>
                    <xdr:rowOff>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3</xdr:col>
                    <xdr:colOff>655320</xdr:colOff>
                    <xdr:row>17</xdr:row>
                    <xdr:rowOff>0</xdr:rowOff>
                  </from>
                  <to>
                    <xdr:col>3</xdr:col>
                    <xdr:colOff>1866900</xdr:colOff>
                    <xdr:row>18</xdr:row>
                    <xdr:rowOff>7620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1</xdr:col>
                    <xdr:colOff>1059180</xdr:colOff>
                    <xdr:row>10</xdr:row>
                    <xdr:rowOff>182880</xdr:rowOff>
                  </from>
                  <to>
                    <xdr:col>1</xdr:col>
                    <xdr:colOff>2446020</xdr:colOff>
                    <xdr:row>12</xdr:row>
                    <xdr:rowOff>7620</xdr:rowOff>
                  </to>
                </anchor>
              </controlPr>
            </control>
          </mc:Choice>
        </mc:AlternateContent>
        <mc:AlternateContent xmlns:mc="http://schemas.openxmlformats.org/markup-compatibility/2006">
          <mc:Choice Requires="x14">
            <control shapeId="1052" r:id="rId19" name="Drop Down 28">
              <controlPr defaultSize="0" autoLine="0" autoPict="0">
                <anchor moveWithCells="1">
                  <from>
                    <xdr:col>1</xdr:col>
                    <xdr:colOff>1318260</xdr:colOff>
                    <xdr:row>41</xdr:row>
                    <xdr:rowOff>7620</xdr:rowOff>
                  </from>
                  <to>
                    <xdr:col>2</xdr:col>
                    <xdr:colOff>731520</xdr:colOff>
                    <xdr:row>41</xdr:row>
                    <xdr:rowOff>213360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3</xdr:col>
                    <xdr:colOff>784860</xdr:colOff>
                    <xdr:row>28</xdr:row>
                    <xdr:rowOff>266700</xdr:rowOff>
                  </from>
                  <to>
                    <xdr:col>3</xdr:col>
                    <xdr:colOff>2461260</xdr:colOff>
                    <xdr:row>29</xdr:row>
                    <xdr:rowOff>236220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xdr:col>
                    <xdr:colOff>449580</xdr:colOff>
                    <xdr:row>40</xdr:row>
                    <xdr:rowOff>38100</xdr:rowOff>
                  </from>
                  <to>
                    <xdr:col>3</xdr:col>
                    <xdr:colOff>2346960</xdr:colOff>
                    <xdr:row>40</xdr:row>
                    <xdr:rowOff>259080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xdr:col>
                    <xdr:colOff>449580</xdr:colOff>
                    <xdr:row>41</xdr:row>
                    <xdr:rowOff>7620</xdr:rowOff>
                  </from>
                  <to>
                    <xdr:col>3</xdr:col>
                    <xdr:colOff>2324100</xdr:colOff>
                    <xdr:row>41</xdr:row>
                    <xdr:rowOff>259080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xdr:col>
                    <xdr:colOff>807720</xdr:colOff>
                    <xdr:row>30</xdr:row>
                    <xdr:rowOff>0</xdr:rowOff>
                  </from>
                  <to>
                    <xdr:col>3</xdr:col>
                    <xdr:colOff>2156460</xdr:colOff>
                    <xdr:row>31</xdr:row>
                    <xdr:rowOff>22860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1</xdr:col>
                    <xdr:colOff>7620</xdr:colOff>
                    <xdr:row>42</xdr:row>
                    <xdr:rowOff>60960</xdr:rowOff>
                  </from>
                  <to>
                    <xdr:col>1</xdr:col>
                    <xdr:colOff>1447800</xdr:colOff>
                    <xdr:row>43</xdr:row>
                    <xdr:rowOff>190500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1</xdr:col>
                    <xdr:colOff>1790700</xdr:colOff>
                    <xdr:row>42</xdr:row>
                    <xdr:rowOff>60960</xdr:rowOff>
                  </from>
                  <to>
                    <xdr:col>3</xdr:col>
                    <xdr:colOff>952500</xdr:colOff>
                    <xdr:row>44</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71"/>
  <sheetViews>
    <sheetView topLeftCell="C41" zoomScale="75" zoomScaleNormal="75" workbookViewId="0">
      <selection activeCell="D68" sqref="D68:D69"/>
    </sheetView>
  </sheetViews>
  <sheetFormatPr defaultRowHeight="14.4" x14ac:dyDescent="0.3"/>
  <cols>
    <col min="1" max="1" width="9.109375" hidden="1" customWidth="1"/>
    <col min="2" max="2" width="23.44140625" hidden="1" customWidth="1"/>
    <col min="3" max="3" width="63" style="3" customWidth="1"/>
    <col min="4" max="4" width="22.33203125" style="5" customWidth="1"/>
    <col min="5" max="5" width="7.5546875" style="25" hidden="1" customWidth="1"/>
    <col min="6" max="6" width="17.44140625" style="25" hidden="1" customWidth="1"/>
    <col min="7" max="7" width="18.44140625" style="27" hidden="1" customWidth="1"/>
    <col min="8" max="9" width="9.109375" style="25" hidden="1" customWidth="1"/>
    <col min="10" max="10" width="12" style="25" hidden="1" customWidth="1"/>
    <col min="11" max="11" width="24.6640625" style="25" hidden="1" customWidth="1"/>
    <col min="12" max="15" width="9.109375" style="27" hidden="1" customWidth="1"/>
    <col min="16" max="18" width="9.109375" hidden="1" customWidth="1"/>
    <col min="19" max="19" width="0" hidden="1" customWidth="1"/>
  </cols>
  <sheetData>
    <row r="1" spans="1:21" x14ac:dyDescent="0.3">
      <c r="F1" s="26"/>
      <c r="G1" s="24"/>
      <c r="H1" s="26"/>
      <c r="I1" s="26"/>
      <c r="J1" s="26"/>
      <c r="K1" s="26"/>
      <c r="L1" s="24"/>
      <c r="M1" s="24"/>
    </row>
    <row r="2" spans="1:21" ht="46.2" x14ac:dyDescent="0.85">
      <c r="C2" s="21" t="s">
        <v>91</v>
      </c>
      <c r="F2" s="26"/>
      <c r="G2" s="24"/>
      <c r="H2" s="24"/>
      <c r="I2" s="24"/>
      <c r="J2" s="24"/>
      <c r="K2" s="26"/>
      <c r="L2" s="24" t="s">
        <v>47</v>
      </c>
      <c r="M2" s="24"/>
    </row>
    <row r="3" spans="1:21" ht="42.75" customHeight="1" x14ac:dyDescent="0.35">
      <c r="A3" s="11"/>
      <c r="B3" s="11"/>
      <c r="C3" s="114" t="s">
        <v>106</v>
      </c>
      <c r="D3" s="60"/>
      <c r="E3" s="28"/>
      <c r="F3" s="26"/>
      <c r="G3" s="24"/>
      <c r="H3" s="26"/>
      <c r="I3" s="26"/>
      <c r="J3" s="216" t="s">
        <v>128</v>
      </c>
      <c r="K3" s="217"/>
      <c r="L3" s="61" t="b">
        <v>1</v>
      </c>
      <c r="M3" s="24"/>
    </row>
    <row r="4" spans="1:21" s="12" customFormat="1" ht="18.600000000000001" thickBot="1" x14ac:dyDescent="0.4">
      <c r="C4" s="68" t="s">
        <v>277</v>
      </c>
      <c r="D4" s="49" t="s">
        <v>6</v>
      </c>
      <c r="E4" s="31"/>
      <c r="F4" s="32"/>
      <c r="G4" s="33" t="s">
        <v>88</v>
      </c>
      <c r="H4" s="32"/>
      <c r="I4" s="32"/>
      <c r="J4" s="63"/>
      <c r="K4" s="66" t="s">
        <v>27</v>
      </c>
      <c r="L4" s="61" t="b">
        <v>1</v>
      </c>
      <c r="M4" s="33"/>
      <c r="N4" s="36"/>
      <c r="O4" s="36"/>
      <c r="U4" s="13"/>
    </row>
    <row r="5" spans="1:21" s="12" customFormat="1" ht="18.600000000000001" thickBot="1" x14ac:dyDescent="0.4">
      <c r="C5" s="115" t="s">
        <v>16</v>
      </c>
      <c r="D5" s="117"/>
      <c r="E5" s="31"/>
      <c r="F5" s="32"/>
      <c r="G5" s="33" t="s">
        <v>89</v>
      </c>
      <c r="H5" s="32"/>
      <c r="I5" s="32"/>
      <c r="J5" s="221" t="s">
        <v>151</v>
      </c>
      <c r="K5" s="222"/>
      <c r="L5" s="146" t="b">
        <f>AND(E56,E60)</f>
        <v>0</v>
      </c>
      <c r="M5" s="33"/>
      <c r="N5" s="36"/>
      <c r="O5" s="36"/>
    </row>
    <row r="6" spans="1:21" s="12" customFormat="1" ht="18.600000000000001" thickBot="1" x14ac:dyDescent="0.4">
      <c r="C6" s="115" t="s">
        <v>86</v>
      </c>
      <c r="D6" s="117"/>
      <c r="E6" s="31"/>
      <c r="F6" s="34" t="s">
        <v>18</v>
      </c>
      <c r="G6" s="34" t="s">
        <v>72</v>
      </c>
      <c r="H6" s="32"/>
      <c r="I6" s="32"/>
      <c r="J6" s="63"/>
      <c r="K6" s="66" t="s">
        <v>8</v>
      </c>
      <c r="L6" s="61" t="b">
        <v>0</v>
      </c>
      <c r="M6" s="33"/>
      <c r="N6" s="36"/>
      <c r="O6" s="36"/>
    </row>
    <row r="7" spans="1:21" s="12" customFormat="1" ht="18.600000000000001" thickBot="1" x14ac:dyDescent="0.4">
      <c r="C7" s="115" t="s">
        <v>271</v>
      </c>
      <c r="D7" s="117"/>
      <c r="E7" s="116" t="s">
        <v>15</v>
      </c>
      <c r="F7" s="62">
        <f>IF(L7,"0",'VST ZERO Upgrade Survey'!C38)</f>
        <v>4</v>
      </c>
      <c r="G7" s="61">
        <f>D7*F7</f>
        <v>0</v>
      </c>
      <c r="H7" s="32"/>
      <c r="I7" s="32"/>
      <c r="J7" s="62"/>
      <c r="K7" s="76" t="s">
        <v>87</v>
      </c>
      <c r="L7" s="61" t="b">
        <v>0</v>
      </c>
      <c r="M7" s="33"/>
      <c r="N7" s="36"/>
      <c r="O7" s="36"/>
    </row>
    <row r="8" spans="1:21" s="12" customFormat="1" ht="18" x14ac:dyDescent="0.35">
      <c r="C8" s="45"/>
      <c r="D8" s="72"/>
      <c r="E8" s="37"/>
      <c r="F8" s="37"/>
      <c r="G8" s="77"/>
      <c r="H8" s="58"/>
      <c r="I8" s="32"/>
      <c r="J8" s="63"/>
      <c r="K8" s="66" t="s">
        <v>122</v>
      </c>
      <c r="L8" s="61" t="b">
        <v>1</v>
      </c>
      <c r="M8" s="33"/>
      <c r="N8" s="36"/>
      <c r="O8" s="36"/>
    </row>
    <row r="9" spans="1:21" s="12" customFormat="1" ht="18.600000000000001" thickBot="1" x14ac:dyDescent="0.4">
      <c r="C9" s="68" t="s">
        <v>278</v>
      </c>
      <c r="D9" s="73" t="s">
        <v>6</v>
      </c>
      <c r="E9" s="31"/>
      <c r="F9" s="32"/>
      <c r="G9" s="33"/>
      <c r="H9" s="32"/>
      <c r="I9" s="32"/>
      <c r="J9" s="63"/>
      <c r="K9" s="66" t="s">
        <v>123</v>
      </c>
      <c r="L9" s="61" t="b">
        <v>1</v>
      </c>
      <c r="M9" s="33"/>
      <c r="N9" s="36"/>
      <c r="O9" s="36"/>
    </row>
    <row r="10" spans="1:21" s="12" customFormat="1" ht="18.600000000000001" thickBot="1" x14ac:dyDescent="0.4">
      <c r="C10" s="115" t="s">
        <v>272</v>
      </c>
      <c r="D10" s="117"/>
      <c r="E10" s="31"/>
      <c r="F10" s="32"/>
      <c r="G10" s="33"/>
      <c r="H10" s="32"/>
      <c r="I10" s="32"/>
      <c r="J10" s="218" t="s">
        <v>150</v>
      </c>
      <c r="K10" s="219"/>
      <c r="L10" s="15" t="b">
        <f>OR(L3,L4)</f>
        <v>1</v>
      </c>
      <c r="M10" s="38"/>
      <c r="N10" s="36"/>
      <c r="O10" s="36"/>
    </row>
    <row r="11" spans="1:21" s="12" customFormat="1" ht="18.600000000000001" thickBot="1" x14ac:dyDescent="0.4">
      <c r="B11" s="39"/>
      <c r="C11" s="118" t="s">
        <v>160</v>
      </c>
      <c r="D11" s="117"/>
      <c r="E11" s="31"/>
      <c r="F11" s="32"/>
      <c r="G11" s="33"/>
      <c r="H11" s="32"/>
      <c r="I11" s="32"/>
      <c r="J11" s="220" t="s">
        <v>149</v>
      </c>
      <c r="K11" s="219"/>
      <c r="L11" s="147" t="b">
        <f>AND(L10,L6)</f>
        <v>0</v>
      </c>
      <c r="M11" s="35"/>
      <c r="N11" s="36"/>
      <c r="O11" s="36"/>
    </row>
    <row r="12" spans="1:21" s="12" customFormat="1" ht="18" x14ac:dyDescent="0.35">
      <c r="B12" s="39"/>
      <c r="C12" s="71"/>
      <c r="D12" s="72"/>
      <c r="E12" s="31"/>
      <c r="F12" s="32"/>
      <c r="G12" s="33"/>
      <c r="H12" s="32"/>
      <c r="I12" s="32"/>
      <c r="J12" s="32"/>
      <c r="K12" s="38" t="s">
        <v>157</v>
      </c>
      <c r="L12" s="35" t="b">
        <v>1</v>
      </c>
      <c r="M12" s="35"/>
      <c r="N12" s="36"/>
      <c r="O12" s="36"/>
    </row>
    <row r="13" spans="1:21" s="12" customFormat="1" ht="18.600000000000001" thickBot="1" x14ac:dyDescent="0.4">
      <c r="B13" s="39"/>
      <c r="C13" s="67" t="s">
        <v>279</v>
      </c>
      <c r="D13" s="74" t="s">
        <v>6</v>
      </c>
      <c r="E13" s="31"/>
      <c r="F13" s="32"/>
      <c r="G13" s="81" t="s">
        <v>10</v>
      </c>
      <c r="H13" s="82" t="s">
        <v>6</v>
      </c>
      <c r="I13" s="82"/>
      <c r="J13" s="82" t="s">
        <v>18</v>
      </c>
      <c r="K13" s="83" t="s">
        <v>23</v>
      </c>
      <c r="L13" s="35"/>
      <c r="M13" s="35"/>
      <c r="N13" s="36"/>
      <c r="O13" s="36"/>
    </row>
    <row r="14" spans="1:21" s="12" customFormat="1" ht="18.600000000000001" thickBot="1" x14ac:dyDescent="0.4">
      <c r="A14" s="15">
        <v>1</v>
      </c>
      <c r="B14" s="10" t="s">
        <v>254</v>
      </c>
      <c r="C14" s="118" t="s">
        <v>273</v>
      </c>
      <c r="D14" s="117"/>
      <c r="E14" s="31"/>
      <c r="F14" s="32"/>
      <c r="G14" s="61">
        <v>7</v>
      </c>
      <c r="H14" s="62">
        <f>VLOOKUP(G14,Curb,4,TRUE)</f>
        <v>0</v>
      </c>
      <c r="I14" s="62" t="s">
        <v>17</v>
      </c>
      <c r="J14" s="63">
        <f>'VST ZERO Upgrade Survey'!C39</f>
        <v>8</v>
      </c>
      <c r="K14" s="64">
        <f>H14*J14</f>
        <v>0</v>
      </c>
      <c r="L14" s="35"/>
      <c r="M14" s="35"/>
      <c r="N14" s="36"/>
      <c r="O14" s="36"/>
    </row>
    <row r="15" spans="1:21" s="12" customFormat="1" ht="18.600000000000001" thickBot="1" x14ac:dyDescent="0.4">
      <c r="A15" s="15">
        <v>2</v>
      </c>
      <c r="B15" s="10" t="s">
        <v>255</v>
      </c>
      <c r="C15" s="118" t="s">
        <v>274</v>
      </c>
      <c r="D15" s="117"/>
      <c r="E15" s="31"/>
      <c r="F15" s="32"/>
      <c r="G15" s="33"/>
      <c r="H15" s="32"/>
      <c r="I15" s="32"/>
      <c r="J15" s="32"/>
      <c r="K15" s="37"/>
      <c r="L15" s="35"/>
      <c r="M15" s="35"/>
      <c r="N15" s="36"/>
      <c r="O15" s="36"/>
    </row>
    <row r="16" spans="1:21" s="12" customFormat="1" ht="18.600000000000001" thickBot="1" x14ac:dyDescent="0.4">
      <c r="A16" s="15">
        <v>3</v>
      </c>
      <c r="B16" s="10" t="s">
        <v>256</v>
      </c>
      <c r="C16" s="118" t="s">
        <v>275</v>
      </c>
      <c r="D16" s="117"/>
      <c r="E16" s="31"/>
      <c r="F16" s="32"/>
      <c r="G16" s="33"/>
      <c r="H16" s="32"/>
      <c r="I16" s="32"/>
      <c r="J16" s="32"/>
      <c r="K16" s="37"/>
      <c r="L16" s="35"/>
      <c r="M16" s="35"/>
      <c r="N16" s="36"/>
      <c r="O16" s="36"/>
    </row>
    <row r="17" spans="1:15" s="12" customFormat="1" ht="18.600000000000001" thickBot="1" x14ac:dyDescent="0.4">
      <c r="A17" s="15">
        <v>4</v>
      </c>
      <c r="B17" s="10" t="s">
        <v>257</v>
      </c>
      <c r="C17" s="118" t="s">
        <v>276</v>
      </c>
      <c r="D17" s="117"/>
      <c r="E17" s="31"/>
      <c r="F17" s="32"/>
      <c r="G17" s="33"/>
      <c r="H17" s="32"/>
      <c r="I17" s="32"/>
      <c r="J17" s="32"/>
      <c r="K17" s="37"/>
      <c r="L17" s="35"/>
      <c r="M17" s="35"/>
      <c r="N17" s="36"/>
      <c r="O17" s="36"/>
    </row>
    <row r="18" spans="1:15" s="12" customFormat="1" ht="18.600000000000001" thickBot="1" x14ac:dyDescent="0.4">
      <c r="A18" s="15">
        <v>5</v>
      </c>
      <c r="B18" s="10" t="s">
        <v>223</v>
      </c>
      <c r="C18" s="118" t="s">
        <v>241</v>
      </c>
      <c r="D18" s="117"/>
      <c r="E18" s="31"/>
      <c r="F18" s="32"/>
      <c r="G18" s="33"/>
      <c r="H18" s="32"/>
      <c r="I18" s="32"/>
      <c r="J18" s="32"/>
      <c r="K18" s="37"/>
      <c r="L18" s="35"/>
      <c r="M18" s="35"/>
      <c r="N18" s="36"/>
      <c r="O18" s="36"/>
    </row>
    <row r="19" spans="1:15" s="12" customFormat="1" ht="18.600000000000001" thickBot="1" x14ac:dyDescent="0.4">
      <c r="A19" s="15">
        <v>6</v>
      </c>
      <c r="B19" s="10" t="s">
        <v>224</v>
      </c>
      <c r="C19" s="118" t="s">
        <v>242</v>
      </c>
      <c r="D19" s="117"/>
      <c r="E19" s="31"/>
      <c r="F19"/>
      <c r="G19" s="33"/>
      <c r="H19" s="32"/>
      <c r="I19" s="32"/>
      <c r="J19" s="32"/>
      <c r="K19" s="37"/>
      <c r="L19" s="35"/>
      <c r="M19" s="35"/>
      <c r="N19" s="36"/>
      <c r="O19" s="36"/>
    </row>
    <row r="20" spans="1:15" s="12" customFormat="1" ht="18.600000000000001" thickBot="1" x14ac:dyDescent="0.4">
      <c r="A20" s="15">
        <v>7</v>
      </c>
      <c r="B20" s="10" t="s">
        <v>225</v>
      </c>
      <c r="C20" s="118" t="s">
        <v>243</v>
      </c>
      <c r="D20" s="117"/>
      <c r="E20" s="31"/>
      <c r="F20" s="32"/>
      <c r="G20" s="33"/>
      <c r="H20" s="32"/>
      <c r="I20" s="32"/>
      <c r="J20" s="32"/>
      <c r="K20" s="37"/>
      <c r="L20" s="35"/>
      <c r="M20" s="35"/>
      <c r="N20" s="36"/>
      <c r="O20" s="36"/>
    </row>
    <row r="21" spans="1:15" s="12" customFormat="1" ht="18.600000000000001" thickBot="1" x14ac:dyDescent="0.4">
      <c r="A21" s="15">
        <v>8</v>
      </c>
      <c r="B21" s="10" t="s">
        <v>226</v>
      </c>
      <c r="C21" s="118" t="s">
        <v>244</v>
      </c>
      <c r="D21" s="117"/>
      <c r="E21" s="31"/>
      <c r="F21" s="32"/>
      <c r="G21" s="33"/>
      <c r="H21" s="32"/>
      <c r="I21" s="32"/>
      <c r="J21" s="32"/>
      <c r="K21" s="37"/>
      <c r="L21" s="35"/>
      <c r="M21" s="35"/>
      <c r="N21" s="36"/>
      <c r="O21" s="36"/>
    </row>
    <row r="22" spans="1:15" s="12" customFormat="1" ht="18" x14ac:dyDescent="0.35">
      <c r="B22" s="39"/>
      <c r="C22" s="40"/>
      <c r="D22" s="73"/>
      <c r="E22" s="31"/>
      <c r="F22" s="32"/>
      <c r="G22" s="33"/>
      <c r="H22" s="32"/>
      <c r="I22" s="32"/>
      <c r="J22" s="32"/>
      <c r="K22" s="37"/>
      <c r="L22" s="35"/>
      <c r="M22" s="35"/>
      <c r="N22" s="36"/>
      <c r="O22" s="36"/>
    </row>
    <row r="23" spans="1:15" s="12" customFormat="1" ht="18" x14ac:dyDescent="0.35">
      <c r="B23" s="39"/>
      <c r="C23" s="40"/>
      <c r="D23" s="73"/>
      <c r="E23" s="31"/>
      <c r="F23" s="32"/>
      <c r="G23" s="33"/>
      <c r="H23" s="32"/>
      <c r="I23" s="32"/>
      <c r="J23" s="32"/>
      <c r="K23" s="37"/>
      <c r="L23" s="35"/>
      <c r="M23" s="35"/>
      <c r="N23" s="36"/>
      <c r="O23" s="36"/>
    </row>
    <row r="24" spans="1:15" s="12" customFormat="1" ht="18.600000000000001" thickBot="1" x14ac:dyDescent="0.4">
      <c r="B24" s="39"/>
      <c r="C24" s="67" t="s">
        <v>280</v>
      </c>
      <c r="D24" s="73"/>
      <c r="E24" s="31"/>
      <c r="F24" s="32"/>
      <c r="G24" s="81" t="s">
        <v>11</v>
      </c>
      <c r="H24" s="82" t="s">
        <v>6</v>
      </c>
      <c r="I24" s="82"/>
      <c r="J24" s="82" t="s">
        <v>18</v>
      </c>
      <c r="K24" s="83" t="s">
        <v>23</v>
      </c>
      <c r="L24" s="35"/>
      <c r="M24" s="35"/>
      <c r="N24" s="36"/>
      <c r="O24" s="36"/>
    </row>
    <row r="25" spans="1:15" s="12" customFormat="1" ht="18.600000000000001" thickBot="1" x14ac:dyDescent="0.4">
      <c r="A25" s="15">
        <v>1</v>
      </c>
      <c r="B25" s="10" t="s">
        <v>251</v>
      </c>
      <c r="C25" s="118" t="s">
        <v>281</v>
      </c>
      <c r="D25" s="117"/>
      <c r="E25" s="31"/>
      <c r="F25" s="32"/>
      <c r="G25" s="61">
        <v>4</v>
      </c>
      <c r="H25" s="62">
        <f>VLOOKUP(G25,Whip,4,TRUE)</f>
        <v>0</v>
      </c>
      <c r="I25" s="62" t="s">
        <v>17</v>
      </c>
      <c r="J25" s="63">
        <f>'VST ZERO Upgrade Survey'!C39</f>
        <v>8</v>
      </c>
      <c r="K25" s="64">
        <f>H25*J25</f>
        <v>0</v>
      </c>
      <c r="L25" s="35"/>
      <c r="M25" s="35"/>
      <c r="N25" s="36"/>
      <c r="O25" s="36"/>
    </row>
    <row r="26" spans="1:15" s="12" customFormat="1" ht="18.600000000000001" thickBot="1" x14ac:dyDescent="0.4">
      <c r="A26" s="15">
        <v>2</v>
      </c>
      <c r="B26" s="10" t="s">
        <v>252</v>
      </c>
      <c r="C26" s="118" t="s">
        <v>282</v>
      </c>
      <c r="D26" s="117"/>
      <c r="E26" s="31"/>
      <c r="F26" s="32"/>
      <c r="G26" s="33"/>
      <c r="H26" s="32"/>
      <c r="I26" s="32"/>
      <c r="J26" s="32"/>
      <c r="K26" s="37"/>
      <c r="L26" s="35"/>
      <c r="M26" s="35"/>
      <c r="N26" s="36"/>
      <c r="O26" s="36"/>
    </row>
    <row r="27" spans="1:15" s="12" customFormat="1" ht="18.600000000000001" thickBot="1" x14ac:dyDescent="0.4">
      <c r="A27" s="15">
        <v>3</v>
      </c>
      <c r="B27" s="10" t="s">
        <v>253</v>
      </c>
      <c r="C27" s="184" t="s">
        <v>283</v>
      </c>
      <c r="D27" s="185"/>
      <c r="E27" s="31"/>
      <c r="F27" s="32"/>
      <c r="G27" s="33" t="s">
        <v>232</v>
      </c>
      <c r="H27" s="32"/>
      <c r="I27" s="32"/>
      <c r="J27" s="32"/>
      <c r="K27" s="37"/>
      <c r="L27" s="35"/>
      <c r="M27" s="35"/>
      <c r="N27" s="36"/>
      <c r="O27" s="36"/>
    </row>
    <row r="28" spans="1:15" s="12" customFormat="1" ht="18.600000000000001" thickBot="1" x14ac:dyDescent="0.4">
      <c r="A28" s="15">
        <v>4</v>
      </c>
      <c r="B28" s="10" t="s">
        <v>227</v>
      </c>
      <c r="C28" s="118" t="s">
        <v>245</v>
      </c>
      <c r="D28" s="117"/>
      <c r="E28" s="31"/>
      <c r="F28" s="32"/>
      <c r="G28" s="33" t="b">
        <v>0</v>
      </c>
      <c r="H28" s="187">
        <f>D43</f>
        <v>0</v>
      </c>
      <c r="I28" s="32" t="s">
        <v>17</v>
      </c>
      <c r="J28" s="32">
        <f>'VST ZERO Upgrade Survey'!C39/5</f>
        <v>1.6</v>
      </c>
      <c r="K28" s="37"/>
      <c r="L28" s="35"/>
      <c r="M28" s="35"/>
      <c r="N28" s="36"/>
      <c r="O28" s="36"/>
    </row>
    <row r="29" spans="1:15" s="12" customFormat="1" ht="18.600000000000001" thickBot="1" x14ac:dyDescent="0.4">
      <c r="A29" s="15">
        <v>5</v>
      </c>
      <c r="B29" s="10" t="s">
        <v>228</v>
      </c>
      <c r="C29" s="118" t="s">
        <v>246</v>
      </c>
      <c r="D29" s="117"/>
      <c r="E29" s="31"/>
      <c r="F29" s="32"/>
      <c r="G29" s="33" t="s">
        <v>233</v>
      </c>
      <c r="H29" s="32"/>
      <c r="I29" s="34" t="s">
        <v>234</v>
      </c>
      <c r="J29" s="32">
        <f>ROUNDUP(J28,0)</f>
        <v>2</v>
      </c>
      <c r="K29" s="64">
        <f>IF(G28,H28*J29,0)</f>
        <v>0</v>
      </c>
      <c r="L29" s="35"/>
      <c r="M29" s="35"/>
      <c r="N29" s="36"/>
      <c r="O29" s="36"/>
    </row>
    <row r="30" spans="1:15" s="12" customFormat="1" ht="18.600000000000001" thickBot="1" x14ac:dyDescent="0.4">
      <c r="A30" s="15">
        <v>6</v>
      </c>
      <c r="B30" s="10" t="s">
        <v>229</v>
      </c>
      <c r="C30" s="118" t="s">
        <v>247</v>
      </c>
      <c r="D30" s="117"/>
      <c r="E30" s="31"/>
      <c r="F30" s="32"/>
      <c r="G30" s="188" t="b">
        <v>0</v>
      </c>
      <c r="H30" s="189">
        <f>D45</f>
        <v>0</v>
      </c>
      <c r="I30" s="190" t="s">
        <v>17</v>
      </c>
      <c r="J30" s="191">
        <v>1</v>
      </c>
      <c r="K30" s="64">
        <f>IF(G30,H30,0)</f>
        <v>0</v>
      </c>
      <c r="L30" s="35"/>
      <c r="M30" s="35"/>
      <c r="N30" s="36"/>
      <c r="O30" s="36"/>
    </row>
    <row r="31" spans="1:15" s="12" customFormat="1" ht="18" x14ac:dyDescent="0.35">
      <c r="A31" s="14"/>
      <c r="B31" s="79"/>
      <c r="C31" s="71"/>
      <c r="D31" s="80"/>
      <c r="E31" s="31"/>
      <c r="F31" s="32"/>
      <c r="G31" s="33"/>
      <c r="H31" s="32"/>
      <c r="I31" s="32"/>
      <c r="J31" s="32"/>
      <c r="K31" s="37"/>
      <c r="L31" s="35"/>
      <c r="M31" s="35"/>
      <c r="N31" s="36"/>
      <c r="O31" s="36"/>
    </row>
    <row r="32" spans="1:15" s="12" customFormat="1" ht="18.600000000000001" thickBot="1" x14ac:dyDescent="0.4">
      <c r="B32" s="39"/>
      <c r="C32" s="67" t="s">
        <v>92</v>
      </c>
      <c r="D32" s="73"/>
      <c r="E32" s="31"/>
      <c r="F32" s="32"/>
      <c r="G32" s="81" t="s">
        <v>22</v>
      </c>
      <c r="H32" s="82" t="s">
        <v>6</v>
      </c>
      <c r="I32" s="82"/>
      <c r="J32" s="82" t="s">
        <v>18</v>
      </c>
      <c r="K32" s="83" t="s">
        <v>23</v>
      </c>
      <c r="L32" s="35"/>
      <c r="M32" s="35"/>
      <c r="N32" s="36"/>
      <c r="O32" s="36"/>
    </row>
    <row r="33" spans="1:15" s="12" customFormat="1" ht="18.600000000000001" thickBot="1" x14ac:dyDescent="0.4">
      <c r="B33" s="39"/>
      <c r="C33" s="118" t="s">
        <v>248</v>
      </c>
      <c r="D33" s="117"/>
      <c r="E33" s="31"/>
      <c r="F33" s="32"/>
      <c r="G33" s="65" t="s">
        <v>93</v>
      </c>
      <c r="H33" s="155">
        <f>D33</f>
        <v>0</v>
      </c>
      <c r="I33" s="62" t="s">
        <v>17</v>
      </c>
      <c r="J33" s="63">
        <f>'VST ZERO Upgrade Survey'!C39</f>
        <v>8</v>
      </c>
      <c r="K33" s="64">
        <f>H33*J33</f>
        <v>0</v>
      </c>
      <c r="L33" s="35"/>
      <c r="M33" s="35"/>
      <c r="N33" s="36"/>
      <c r="O33" s="36"/>
    </row>
    <row r="34" spans="1:15" s="12" customFormat="1" ht="18" x14ac:dyDescent="0.35">
      <c r="B34" s="39"/>
      <c r="C34" s="44"/>
      <c r="D34" s="72"/>
      <c r="E34" s="31"/>
      <c r="F34" s="32"/>
      <c r="G34" s="33"/>
      <c r="H34" s="37"/>
      <c r="I34" s="37"/>
      <c r="J34" s="37"/>
      <c r="K34" s="37"/>
      <c r="L34" s="35"/>
      <c r="M34" s="35"/>
      <c r="N34" s="36"/>
      <c r="O34" s="36"/>
    </row>
    <row r="35" spans="1:15" s="12" customFormat="1" ht="18.600000000000001" thickBot="1" x14ac:dyDescent="0.4">
      <c r="B35" s="39"/>
      <c r="C35" s="69" t="s">
        <v>40</v>
      </c>
      <c r="D35" s="72"/>
      <c r="E35" s="31"/>
      <c r="F35" s="32"/>
      <c r="G35" s="33"/>
      <c r="H35" s="37"/>
      <c r="I35" s="37"/>
      <c r="J35" s="37"/>
      <c r="K35" s="37"/>
      <c r="L35" s="35"/>
      <c r="M35" s="35"/>
      <c r="N35" s="36"/>
      <c r="O35" s="36"/>
    </row>
    <row r="36" spans="1:15" s="12" customFormat="1" ht="18.600000000000001" thickBot="1" x14ac:dyDescent="0.4">
      <c r="A36" s="47">
        <v>1</v>
      </c>
      <c r="B36" s="48" t="s">
        <v>159</v>
      </c>
      <c r="C36" s="118" t="s">
        <v>249</v>
      </c>
      <c r="D36" s="117"/>
      <c r="E36" s="31"/>
      <c r="F36" s="32"/>
      <c r="G36" s="20" t="s">
        <v>94</v>
      </c>
      <c r="H36" s="82"/>
      <c r="I36" s="82" t="s">
        <v>71</v>
      </c>
      <c r="J36" s="82"/>
      <c r="K36" s="83" t="s">
        <v>23</v>
      </c>
      <c r="L36" s="35"/>
      <c r="M36" s="35"/>
      <c r="N36" s="36"/>
      <c r="O36" s="36"/>
    </row>
    <row r="37" spans="1:15" s="12" customFormat="1" ht="18.600000000000001" thickBot="1" x14ac:dyDescent="0.4">
      <c r="A37" s="153"/>
      <c r="D37" s="152"/>
      <c r="E37" s="31"/>
      <c r="F37" s="32"/>
      <c r="G37" s="65">
        <v>1</v>
      </c>
      <c r="H37" s="155">
        <f>VLOOKUP(G37,Breakaway,4,TRUE)</f>
        <v>0</v>
      </c>
      <c r="I37" s="62" t="s">
        <v>17</v>
      </c>
      <c r="J37" s="63">
        <f>'VST ZERO Upgrade Survey'!C39</f>
        <v>8</v>
      </c>
      <c r="K37" s="64">
        <f>H37*J37</f>
        <v>0</v>
      </c>
      <c r="L37" s="35"/>
      <c r="M37" s="35"/>
      <c r="N37" s="36"/>
      <c r="O37" s="36"/>
    </row>
    <row r="38" spans="1:15" s="12" customFormat="1" ht="18.600000000000001" thickBot="1" x14ac:dyDescent="0.4">
      <c r="A38" s="154"/>
      <c r="D38" s="72"/>
      <c r="E38" s="31"/>
      <c r="F38" s="32"/>
      <c r="G38" s="81" t="s">
        <v>19</v>
      </c>
      <c r="H38" s="82" t="s">
        <v>6</v>
      </c>
      <c r="I38" s="82"/>
      <c r="J38" s="82" t="s">
        <v>18</v>
      </c>
      <c r="K38" s="83" t="s">
        <v>23</v>
      </c>
      <c r="L38" s="35"/>
      <c r="M38" s="35"/>
      <c r="N38" s="36"/>
      <c r="O38" s="36"/>
    </row>
    <row r="39" spans="1:15" s="12" customFormat="1" ht="20.25" customHeight="1" thickBot="1" x14ac:dyDescent="0.4">
      <c r="B39" s="39"/>
      <c r="C39" s="69" t="s">
        <v>77</v>
      </c>
      <c r="D39" s="72"/>
      <c r="E39" s="31"/>
      <c r="F39" s="32"/>
      <c r="G39" s="65" t="b">
        <v>1</v>
      </c>
      <c r="H39" s="155">
        <f>IF(1,D40,"0")</f>
        <v>0</v>
      </c>
      <c r="I39" s="62" t="s">
        <v>17</v>
      </c>
      <c r="J39" s="63">
        <f>'VST ZERO Upgrade Survey'!C39</f>
        <v>8</v>
      </c>
      <c r="K39" s="64">
        <f>IF(G39,H39*J39,0)</f>
        <v>0</v>
      </c>
      <c r="L39" s="35"/>
      <c r="M39" s="35"/>
      <c r="N39" s="36"/>
      <c r="O39" s="36"/>
    </row>
    <row r="40" spans="1:15" s="12" customFormat="1" ht="18.600000000000001" thickBot="1" x14ac:dyDescent="0.4">
      <c r="B40" s="39"/>
      <c r="C40" s="119" t="s">
        <v>158</v>
      </c>
      <c r="D40" s="117"/>
      <c r="E40" s="31"/>
      <c r="F40" s="32"/>
      <c r="G40" s="33"/>
      <c r="H40" s="32"/>
      <c r="I40" s="32"/>
      <c r="J40" s="32"/>
      <c r="K40" s="83" t="s">
        <v>23</v>
      </c>
      <c r="L40" s="35"/>
      <c r="M40" s="35"/>
      <c r="N40" s="36"/>
      <c r="O40" s="36"/>
    </row>
    <row r="41" spans="1:15" s="12" customFormat="1" ht="18.600000000000001" thickBot="1" x14ac:dyDescent="0.4">
      <c r="B41" s="39"/>
      <c r="C41" s="210"/>
      <c r="D41" s="72"/>
      <c r="E41" s="31"/>
      <c r="F41" s="32"/>
      <c r="G41" s="33"/>
      <c r="H41" s="32"/>
      <c r="I41" s="32"/>
      <c r="J41" s="32"/>
      <c r="K41" s="83"/>
      <c r="L41" s="35"/>
      <c r="M41" s="35"/>
      <c r="N41" s="36"/>
      <c r="O41" s="36"/>
    </row>
    <row r="42" spans="1:15" s="12" customFormat="1" ht="18.600000000000001" thickBot="1" x14ac:dyDescent="0.4">
      <c r="B42" s="39"/>
      <c r="C42" s="67" t="s">
        <v>230</v>
      </c>
      <c r="D42" s="211"/>
      <c r="E42" s="31"/>
      <c r="F42" s="32"/>
      <c r="G42" s="81"/>
      <c r="H42" s="82"/>
      <c r="I42" s="82"/>
      <c r="J42" s="84" t="s">
        <v>95</v>
      </c>
      <c r="K42" s="64">
        <f>SUM(K14:K39)</f>
        <v>0</v>
      </c>
      <c r="L42" s="35"/>
      <c r="M42" s="35"/>
      <c r="N42" s="36"/>
      <c r="O42" s="36"/>
    </row>
    <row r="43" spans="1:15" s="12" customFormat="1" ht="18.600000000000001" thickBot="1" x14ac:dyDescent="0.4">
      <c r="B43" s="39"/>
      <c r="C43" s="118" t="s">
        <v>231</v>
      </c>
      <c r="D43" s="117"/>
      <c r="E43" s="31"/>
      <c r="F43" s="32"/>
      <c r="G43" s="81"/>
      <c r="H43" s="82"/>
      <c r="I43" s="82"/>
      <c r="J43" s="84"/>
      <c r="K43" s="186"/>
      <c r="L43" s="35"/>
      <c r="M43" s="35"/>
      <c r="N43" s="36"/>
      <c r="O43" s="36"/>
    </row>
    <row r="44" spans="1:15" s="12" customFormat="1" ht="18.600000000000001" thickBot="1" x14ac:dyDescent="0.4">
      <c r="B44" s="39"/>
      <c r="C44" s="41"/>
      <c r="D44" s="73"/>
      <c r="E44" s="31"/>
      <c r="F44" s="32"/>
      <c r="G44" s="81"/>
      <c r="H44" s="82"/>
      <c r="I44" s="82"/>
      <c r="J44" s="84"/>
      <c r="K44" s="186"/>
      <c r="L44" s="35"/>
      <c r="M44" s="35"/>
      <c r="N44" s="36"/>
      <c r="O44" s="36"/>
    </row>
    <row r="45" spans="1:15" s="12" customFormat="1" ht="18.600000000000001" thickBot="1" x14ac:dyDescent="0.4">
      <c r="B45" s="39"/>
      <c r="C45" s="118" t="s">
        <v>250</v>
      </c>
      <c r="D45" s="117"/>
      <c r="E45" s="31"/>
      <c r="F45" s="32"/>
      <c r="G45" s="33"/>
      <c r="H45" s="32" t="s">
        <v>9</v>
      </c>
      <c r="I45" s="32"/>
      <c r="J45" s="32" t="s">
        <v>18</v>
      </c>
      <c r="K45" s="37"/>
      <c r="L45" s="35"/>
      <c r="M45" s="35"/>
      <c r="N45" s="36"/>
      <c r="O45" s="36"/>
    </row>
    <row r="46" spans="1:15" s="12" customFormat="1" ht="18" x14ac:dyDescent="0.35">
      <c r="B46" s="39"/>
      <c r="C46" s="41"/>
      <c r="D46" s="73"/>
      <c r="E46" s="31"/>
      <c r="F46" s="32"/>
      <c r="G46" s="33" t="s">
        <v>68</v>
      </c>
      <c r="H46" s="155">
        <f>IF(G48,D65,0)</f>
        <v>0</v>
      </c>
      <c r="I46" s="62" t="s">
        <v>15</v>
      </c>
      <c r="J46" s="62">
        <f>H47</f>
        <v>3</v>
      </c>
      <c r="K46" s="62">
        <f>H46*J46</f>
        <v>0</v>
      </c>
      <c r="L46" s="35"/>
      <c r="M46" s="35"/>
      <c r="N46" s="36"/>
      <c r="O46" s="36"/>
    </row>
    <row r="47" spans="1:15" s="12" customFormat="1" ht="18.600000000000001" thickBot="1" x14ac:dyDescent="0.4">
      <c r="B47" s="39"/>
      <c r="C47" s="67" t="s">
        <v>85</v>
      </c>
      <c r="D47" s="73"/>
      <c r="E47" s="31"/>
      <c r="F47" s="32"/>
      <c r="G47" s="33" t="s">
        <v>21</v>
      </c>
      <c r="H47" s="155">
        <f>'VST ZERO Upgrade Survey'!C25</f>
        <v>3</v>
      </c>
      <c r="I47" s="62" t="s">
        <v>15</v>
      </c>
      <c r="J47" s="62">
        <f>VLOOKUP(G49,STP,3,TRUE)</f>
        <v>0</v>
      </c>
      <c r="K47" s="62">
        <f>IF(G48,(J47*H47),0)</f>
        <v>0</v>
      </c>
      <c r="L47" s="35"/>
      <c r="M47" s="35"/>
      <c r="N47" s="36"/>
      <c r="O47" s="36"/>
    </row>
    <row r="48" spans="1:15" s="12" customFormat="1" ht="18.600000000000001" thickBot="1" x14ac:dyDescent="0.4">
      <c r="B48" s="42">
        <v>1</v>
      </c>
      <c r="C48" s="120" t="s">
        <v>56</v>
      </c>
      <c r="D48" s="117"/>
      <c r="E48" s="31"/>
      <c r="F48" s="32"/>
      <c r="G48" s="33" t="b">
        <v>1</v>
      </c>
      <c r="H48" s="58" t="s">
        <v>70</v>
      </c>
      <c r="I48" s="32"/>
      <c r="J48" s="32"/>
      <c r="K48" s="32"/>
      <c r="L48" s="35"/>
      <c r="M48" s="35"/>
      <c r="N48" s="36"/>
      <c r="O48" s="36"/>
    </row>
    <row r="49" spans="2:15" s="12" customFormat="1" ht="18.600000000000001" thickBot="1" x14ac:dyDescent="0.4">
      <c r="B49" s="42">
        <v>2</v>
      </c>
      <c r="C49" s="121" t="s">
        <v>79</v>
      </c>
      <c r="D49" s="117"/>
      <c r="E49" s="31"/>
      <c r="F49" s="32"/>
      <c r="G49" s="32">
        <v>4</v>
      </c>
      <c r="H49" s="58" t="s">
        <v>69</v>
      </c>
      <c r="I49" s="32"/>
      <c r="J49" s="32"/>
      <c r="K49" s="32"/>
      <c r="L49" s="33"/>
      <c r="M49" s="33"/>
      <c r="N49" s="36"/>
      <c r="O49" s="36"/>
    </row>
    <row r="50" spans="2:15" s="12" customFormat="1" ht="18.600000000000001" thickBot="1" x14ac:dyDescent="0.4">
      <c r="B50" s="42">
        <v>3</v>
      </c>
      <c r="C50" s="121" t="s">
        <v>80</v>
      </c>
      <c r="D50" s="117"/>
      <c r="E50" s="31"/>
      <c r="F50" s="32"/>
      <c r="G50" s="33"/>
      <c r="H50" s="32"/>
      <c r="I50" s="32"/>
      <c r="J50" s="32"/>
      <c r="K50" s="32"/>
      <c r="L50" s="33"/>
      <c r="M50" s="33"/>
      <c r="N50" s="36"/>
      <c r="O50" s="36"/>
    </row>
    <row r="51" spans="2:15" s="12" customFormat="1" ht="18.600000000000001" thickBot="1" x14ac:dyDescent="0.4">
      <c r="B51" s="42">
        <v>4</v>
      </c>
      <c r="C51" s="121" t="s">
        <v>81</v>
      </c>
      <c r="D51" s="117"/>
      <c r="E51" s="31"/>
      <c r="F51" s="32"/>
      <c r="G51" s="33"/>
      <c r="H51" s="32"/>
      <c r="I51" s="32"/>
      <c r="J51" s="32"/>
      <c r="K51" s="32"/>
      <c r="L51" s="33"/>
      <c r="M51" s="33"/>
      <c r="N51" s="36"/>
      <c r="O51" s="36"/>
    </row>
    <row r="52" spans="2:15" s="12" customFormat="1" ht="18.600000000000001" thickBot="1" x14ac:dyDescent="0.4">
      <c r="B52" s="42">
        <v>5</v>
      </c>
      <c r="C52" s="119" t="s">
        <v>83</v>
      </c>
      <c r="D52" s="117"/>
      <c r="E52" s="31"/>
      <c r="F52" s="32"/>
      <c r="G52" s="33"/>
      <c r="H52" s="32"/>
      <c r="I52" s="32"/>
      <c r="J52" s="32"/>
      <c r="K52" s="32" t="s">
        <v>24</v>
      </c>
      <c r="L52" s="33"/>
      <c r="M52" s="33"/>
      <c r="N52" s="36"/>
      <c r="O52" s="36"/>
    </row>
    <row r="53" spans="2:15" s="12" customFormat="1" ht="18.600000000000001" thickBot="1" x14ac:dyDescent="0.4">
      <c r="B53" s="42">
        <v>6</v>
      </c>
      <c r="C53" s="119" t="s">
        <v>82</v>
      </c>
      <c r="D53" s="117"/>
      <c r="E53" s="31"/>
      <c r="F53" s="32"/>
      <c r="G53" s="33"/>
      <c r="H53" s="32"/>
      <c r="I53" s="32"/>
      <c r="J53" s="34" t="s">
        <v>76</v>
      </c>
      <c r="K53" s="62">
        <f>IF(E56,D56,0)</f>
        <v>0</v>
      </c>
      <c r="L53" s="33"/>
      <c r="M53" s="33"/>
      <c r="N53" s="36"/>
      <c r="O53" s="36"/>
    </row>
    <row r="54" spans="2:15" s="12" customFormat="1" ht="18" x14ac:dyDescent="0.35">
      <c r="B54" s="39"/>
      <c r="C54" s="40"/>
      <c r="D54" s="73"/>
      <c r="E54" s="31"/>
      <c r="F54" s="32"/>
      <c r="G54" s="33"/>
      <c r="H54" s="32"/>
      <c r="I54" s="32"/>
      <c r="J54" s="34"/>
      <c r="K54" s="106"/>
      <c r="L54" s="33"/>
      <c r="M54" s="33"/>
      <c r="N54" s="36"/>
      <c r="O54" s="36"/>
    </row>
    <row r="55" spans="2:15" s="12" customFormat="1" ht="18.600000000000001" thickBot="1" x14ac:dyDescent="0.4">
      <c r="B55" s="39"/>
      <c r="C55" s="67" t="s">
        <v>25</v>
      </c>
      <c r="D55" s="73" t="s">
        <v>6</v>
      </c>
      <c r="E55" s="31" t="s">
        <v>29</v>
      </c>
      <c r="F55" s="32"/>
      <c r="G55" s="33"/>
      <c r="H55" s="32"/>
      <c r="I55" s="32"/>
      <c r="J55" s="34" t="s">
        <v>73</v>
      </c>
      <c r="K55" s="62">
        <f>IF(E57,D57,0)</f>
        <v>0</v>
      </c>
      <c r="L55" s="33"/>
      <c r="M55" s="33"/>
      <c r="N55" s="36"/>
      <c r="O55" s="36"/>
    </row>
    <row r="56" spans="2:15" s="12" customFormat="1" ht="18.600000000000001" thickBot="1" x14ac:dyDescent="0.4">
      <c r="B56" s="39"/>
      <c r="C56" s="118" t="s">
        <v>104</v>
      </c>
      <c r="D56" s="117"/>
      <c r="E56" s="167" t="b">
        <v>1</v>
      </c>
      <c r="F56" s="144" t="s">
        <v>153</v>
      </c>
      <c r="G56" s="33"/>
      <c r="H56" s="32"/>
      <c r="I56" s="32"/>
      <c r="J56" s="34" t="s">
        <v>75</v>
      </c>
      <c r="K56" s="62">
        <f>IF(E58,D58,0)</f>
        <v>0</v>
      </c>
      <c r="L56" s="33"/>
      <c r="M56" s="33"/>
      <c r="N56" s="36"/>
      <c r="O56" s="36"/>
    </row>
    <row r="57" spans="2:15" s="12" customFormat="1" ht="18.600000000000001" thickBot="1" x14ac:dyDescent="0.4">
      <c r="B57" s="39"/>
      <c r="C57" s="118" t="s">
        <v>167</v>
      </c>
      <c r="D57" s="117"/>
      <c r="E57" s="168" t="b">
        <v>0</v>
      </c>
      <c r="F57" s="144" t="s">
        <v>154</v>
      </c>
      <c r="G57" s="33"/>
      <c r="H57" s="32"/>
      <c r="I57" s="32"/>
      <c r="J57" s="34" t="s">
        <v>74</v>
      </c>
      <c r="K57" s="62">
        <f>IF(E59,D59,0)</f>
        <v>0</v>
      </c>
      <c r="L57" s="33"/>
      <c r="M57" s="33"/>
      <c r="N57" s="36"/>
      <c r="O57" s="36"/>
    </row>
    <row r="58" spans="2:15" s="12" customFormat="1" ht="18.600000000000001" thickBot="1" x14ac:dyDescent="0.4">
      <c r="B58" s="39"/>
      <c r="C58" s="118" t="s">
        <v>168</v>
      </c>
      <c r="D58" s="117"/>
      <c r="E58" s="168" t="b">
        <v>0</v>
      </c>
      <c r="F58" s="144" t="s">
        <v>155</v>
      </c>
      <c r="G58" s="33"/>
      <c r="H58" s="32"/>
      <c r="I58" s="32"/>
      <c r="J58" s="34" t="s">
        <v>101</v>
      </c>
      <c r="K58" s="62">
        <f>SUM(K53:K57)</f>
        <v>0</v>
      </c>
      <c r="L58" s="33"/>
      <c r="M58" s="33"/>
      <c r="N58" s="36"/>
      <c r="O58" s="36"/>
    </row>
    <row r="59" spans="2:15" s="12" customFormat="1" ht="18.600000000000001" thickBot="1" x14ac:dyDescent="0.4">
      <c r="B59" s="39"/>
      <c r="C59" s="118" t="s">
        <v>169</v>
      </c>
      <c r="D59" s="117"/>
      <c r="E59" s="168" t="b">
        <v>0</v>
      </c>
      <c r="F59" s="144" t="s">
        <v>156</v>
      </c>
      <c r="G59" s="33"/>
      <c r="H59" s="32"/>
      <c r="I59" s="32"/>
      <c r="J59" s="34" t="s">
        <v>14</v>
      </c>
      <c r="K59" s="62">
        <f>'VST ZERO Upgrade Survey'!$C$38</f>
        <v>4</v>
      </c>
      <c r="L59" s="33"/>
      <c r="M59" s="33"/>
      <c r="N59" s="36"/>
      <c r="O59" s="36"/>
    </row>
    <row r="60" spans="2:15" s="12" customFormat="1" ht="18" x14ac:dyDescent="0.35">
      <c r="B60" s="39"/>
      <c r="C60" s="40"/>
      <c r="D60" s="73"/>
      <c r="E60" s="145" t="b">
        <f>OR(E57,E58,E59)</f>
        <v>0</v>
      </c>
      <c r="F60" s="144" t="s">
        <v>152</v>
      </c>
      <c r="G60" s="33"/>
      <c r="H60" s="32"/>
      <c r="I60" s="32"/>
      <c r="J60" s="34" t="s">
        <v>26</v>
      </c>
      <c r="K60" s="62">
        <f>K58*K59</f>
        <v>0</v>
      </c>
      <c r="L60" s="33"/>
      <c r="M60" s="33"/>
      <c r="N60" s="36"/>
      <c r="O60" s="36"/>
    </row>
    <row r="61" spans="2:15" s="12" customFormat="1" ht="18.600000000000001" thickBot="1" x14ac:dyDescent="0.4">
      <c r="B61" s="39"/>
      <c r="C61" s="67" t="s">
        <v>33</v>
      </c>
      <c r="D61" s="73" t="s">
        <v>6</v>
      </c>
      <c r="E61" s="31"/>
      <c r="F61" s="32"/>
      <c r="G61" s="33"/>
      <c r="H61" s="32"/>
      <c r="I61" s="32"/>
      <c r="J61" s="34"/>
      <c r="K61" s="105"/>
      <c r="L61" s="33"/>
      <c r="M61" s="33"/>
      <c r="N61" s="36"/>
      <c r="O61" s="36"/>
    </row>
    <row r="62" spans="2:15" s="12" customFormat="1" ht="18.600000000000001" thickBot="1" x14ac:dyDescent="0.4">
      <c r="C62" s="115" t="s">
        <v>38</v>
      </c>
      <c r="D62" s="117"/>
      <c r="E62" s="31"/>
      <c r="F62" s="32"/>
      <c r="G62" s="33"/>
      <c r="H62" s="32"/>
      <c r="I62" s="32"/>
      <c r="J62" s="34" t="s">
        <v>103</v>
      </c>
      <c r="K62" s="62">
        <f>K53*K59</f>
        <v>0</v>
      </c>
      <c r="L62" s="33"/>
      <c r="M62" s="33"/>
      <c r="N62" s="36"/>
      <c r="O62" s="36"/>
    </row>
    <row r="63" spans="2:15" s="12" customFormat="1" ht="18.600000000000001" thickBot="1" x14ac:dyDescent="0.4">
      <c r="C63" s="115" t="s">
        <v>116</v>
      </c>
      <c r="D63" s="117"/>
      <c r="E63" s="31"/>
      <c r="F63" s="32"/>
      <c r="G63" s="33"/>
      <c r="H63" s="32"/>
      <c r="I63" s="32"/>
      <c r="J63" s="34"/>
      <c r="K63" s="37"/>
      <c r="L63" s="33"/>
      <c r="M63" s="33"/>
      <c r="N63" s="36"/>
      <c r="O63" s="36"/>
    </row>
    <row r="64" spans="2:15" s="12" customFormat="1" ht="18.600000000000001" thickBot="1" x14ac:dyDescent="0.4">
      <c r="C64" s="115" t="s">
        <v>39</v>
      </c>
      <c r="D64" s="117"/>
      <c r="E64" s="31"/>
      <c r="F64" s="32"/>
      <c r="G64" s="33"/>
      <c r="H64" s="32"/>
      <c r="I64" s="32"/>
      <c r="J64" s="34" t="s">
        <v>118</v>
      </c>
      <c r="K64" s="128">
        <f>D63</f>
        <v>0</v>
      </c>
      <c r="L64" s="33"/>
      <c r="M64" s="33"/>
      <c r="N64" s="36"/>
      <c r="O64" s="36"/>
    </row>
    <row r="65" spans="3:15" s="12" customFormat="1" ht="18.600000000000001" thickBot="1" x14ac:dyDescent="0.4">
      <c r="C65" s="115" t="s">
        <v>37</v>
      </c>
      <c r="D65" s="117"/>
      <c r="E65" s="31"/>
      <c r="F65" s="32"/>
      <c r="G65" s="33"/>
      <c r="H65" s="32"/>
      <c r="I65" s="32"/>
      <c r="J65" s="34" t="s">
        <v>119</v>
      </c>
      <c r="K65" s="128">
        <f>K64*K59</f>
        <v>0</v>
      </c>
      <c r="L65" s="33"/>
      <c r="M65" s="33"/>
      <c r="N65" s="36"/>
      <c r="O65" s="36"/>
    </row>
    <row r="66" spans="3:15" s="12" customFormat="1" ht="18" x14ac:dyDescent="0.35">
      <c r="C66" s="45"/>
      <c r="D66" s="72"/>
      <c r="E66" s="31"/>
      <c r="F66" s="26"/>
      <c r="G66" s="129" t="s">
        <v>107</v>
      </c>
      <c r="H66" s="130">
        <f>COUNTBLANK(D5:D69)</f>
        <v>60</v>
      </c>
      <c r="I66" s="29"/>
      <c r="J66" s="30"/>
      <c r="K66" s="37"/>
      <c r="L66" s="33"/>
      <c r="M66" s="33"/>
      <c r="N66" s="36"/>
      <c r="O66" s="36"/>
    </row>
    <row r="67" spans="3:15" ht="18.600000000000001" thickBot="1" x14ac:dyDescent="0.4">
      <c r="C67" s="68" t="s">
        <v>43</v>
      </c>
      <c r="D67" s="73" t="s">
        <v>284</v>
      </c>
      <c r="F67" s="26"/>
      <c r="G67" s="129" t="s">
        <v>109</v>
      </c>
      <c r="H67" s="130">
        <f>COUNTIF(D5:D69,"TRUE")</f>
        <v>0</v>
      </c>
      <c r="I67" s="26"/>
      <c r="J67" s="26"/>
      <c r="K67" s="26"/>
      <c r="L67" s="33"/>
      <c r="M67" s="24"/>
    </row>
    <row r="68" spans="3:15" ht="18.600000000000001" thickBot="1" x14ac:dyDescent="0.4">
      <c r="C68" s="115" t="s">
        <v>41</v>
      </c>
      <c r="D68" s="122"/>
      <c r="G68" s="131" t="s">
        <v>110</v>
      </c>
      <c r="H68" s="132">
        <f>COUNTIF(D5:D69,"FALSE")</f>
        <v>0</v>
      </c>
      <c r="L68" s="33"/>
      <c r="M68" s="24"/>
    </row>
    <row r="69" spans="3:15" ht="18.600000000000001" thickBot="1" x14ac:dyDescent="0.4">
      <c r="C69" s="115" t="s">
        <v>42</v>
      </c>
      <c r="D69" s="122"/>
      <c r="G69" s="131" t="s">
        <v>108</v>
      </c>
      <c r="H69" s="132">
        <f>SUM(H66:H68)</f>
        <v>60</v>
      </c>
      <c r="L69" s="24"/>
    </row>
    <row r="70" spans="3:15" ht="18" x14ac:dyDescent="0.35">
      <c r="D70" s="75"/>
      <c r="G70" s="131" t="s">
        <v>111</v>
      </c>
      <c r="H70" s="132" t="str">
        <f>IF(H69&gt;20,"ERROR","VALID")</f>
        <v>ERROR</v>
      </c>
      <c r="L70" s="24"/>
    </row>
    <row r="71" spans="3:15" x14ac:dyDescent="0.3">
      <c r="D71" s="75"/>
    </row>
  </sheetData>
  <sheetProtection algorithmName="SHA-512" hashValue="pNaKuKEQnplzt6sP7kNJJ/uDzMj9ascFPbCQVSjU0EVf1YYouUo6zg2+fSiHITgUpf2mTp7a+smLm17yQpsnRA==" saltValue="Or5WK1IPN/KSZYMNDHDZAw==" spinCount="100000" sheet="1" objects="1" scenarios="1"/>
  <mergeCells count="4">
    <mergeCell ref="J3:K3"/>
    <mergeCell ref="J10:K10"/>
    <mergeCell ref="J11:K11"/>
    <mergeCell ref="J5:K5"/>
  </mergeCells>
  <conditionalFormatting sqref="D62:D65 D56:D59 D48:D53 D40 D36 D33 D25:D30 D14:D21 D10:D11 D5:D7">
    <cfRule type="containsBlanks" dxfId="5" priority="4">
      <formula>LEN(TRIM(D5))=0</formula>
    </cfRule>
    <cfRule type="containsText" dxfId="4" priority="5" operator="containsText" text="FALSE">
      <formula>NOT(ISERROR(SEARCH("FALSE",D5)))</formula>
    </cfRule>
    <cfRule type="containsText" dxfId="3" priority="6" operator="containsText" text="TRUE">
      <formula>NOT(ISERROR(SEARCH("TRUE",D5)))</formula>
    </cfRule>
  </conditionalFormatting>
  <conditionalFormatting sqref="D68:D69">
    <cfRule type="containsBlanks" dxfId="2" priority="3">
      <formula>LEN(TRIM(D68))=0</formula>
    </cfRule>
  </conditionalFormatting>
  <conditionalFormatting sqref="D43 D45">
    <cfRule type="containsBlanks" dxfId="1" priority="1">
      <formula>LEN(TRIM(D43))=0</formula>
    </cfRule>
  </conditionalFormatting>
  <dataValidations count="1">
    <dataValidation type="decimal" errorStyle="warning" operator="greaterThanOrEqual" showInputMessage="1" showErrorMessage="1" errorTitle="Enter Price" error="Please input your item/labor cost." sqref="D62:D65 D56:D59 D48:D53 D40:D41 D36:D38 D33 D25:D30 D14:D21 D10:D11 D5:D7">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H28"/>
  <sheetViews>
    <sheetView workbookViewId="0">
      <selection activeCell="B5" sqref="B5"/>
    </sheetView>
  </sheetViews>
  <sheetFormatPr defaultRowHeight="14.4" x14ac:dyDescent="0.3"/>
  <cols>
    <col min="2" max="2" width="57.44140625" customWidth="1"/>
    <col min="3" max="3" width="22.6640625" customWidth="1"/>
  </cols>
  <sheetData>
    <row r="1" spans="2:8" ht="51.75" customHeight="1" x14ac:dyDescent="0.3">
      <c r="B1" s="78" t="s">
        <v>170</v>
      </c>
    </row>
    <row r="2" spans="2:8" s="20" customFormat="1" ht="18" customHeight="1" x14ac:dyDescent="0.35">
      <c r="B2" s="150" t="str">
        <f>IF('Price List'!L5,"Select Install New dispensers OR Retrofit existing dispensers","")</f>
        <v/>
      </c>
    </row>
    <row r="3" spans="2:8" s="20" customFormat="1" ht="18" customHeight="1" x14ac:dyDescent="0.35">
      <c r="B3" s="150" t="str">
        <f>IF('Price List'!L11, "Only Select ONE tank monitor for ISD","")</f>
        <v/>
      </c>
    </row>
    <row r="4" spans="2:8" s="20" customFormat="1" ht="18" customHeight="1" x14ac:dyDescent="0.35">
      <c r="B4" s="150" t="str">
        <f>IF('Price List'!L12,"","ADD LABOR AND PARTS for Outlet casting replacement")</f>
        <v/>
      </c>
    </row>
    <row r="5" spans="2:8" s="20" customFormat="1" ht="18" customHeight="1" thickBot="1" x14ac:dyDescent="0.4">
      <c r="B5" s="151" t="str">
        <f>IF('Price List'!H70="ERROR","ERROR - CHECK PRICE LIST FOR MISSING VALUE"," ")</f>
        <v>ERROR - CHECK PRICE LIST FOR MISSING VALUE</v>
      </c>
    </row>
    <row r="6" spans="2:8" ht="34.200000000000003" thickBot="1" x14ac:dyDescent="0.7">
      <c r="B6" s="100" t="s">
        <v>44</v>
      </c>
      <c r="C6" s="101"/>
    </row>
    <row r="7" spans="2:8" ht="23.4" x14ac:dyDescent="0.45">
      <c r="B7" s="94" t="s">
        <v>28</v>
      </c>
      <c r="C7" s="55">
        <f>IF('Price List'!L4,'Price List'!D6,0)</f>
        <v>0</v>
      </c>
    </row>
    <row r="8" spans="2:8" ht="23.4" x14ac:dyDescent="0.45">
      <c r="B8" s="94" t="s">
        <v>161</v>
      </c>
      <c r="C8" s="17">
        <f>IF('Price List'!L6,'Price List'!D10,0)</f>
        <v>0</v>
      </c>
    </row>
    <row r="9" spans="2:8" ht="23.4" x14ac:dyDescent="0.45">
      <c r="B9" s="94" t="s">
        <v>20</v>
      </c>
      <c r="C9" s="17">
        <f>IF('Price List'!L3,'Price List'!G7,0)</f>
        <v>0</v>
      </c>
    </row>
    <row r="10" spans="2:8" ht="23.4" x14ac:dyDescent="0.45">
      <c r="B10" s="94" t="s">
        <v>240</v>
      </c>
      <c r="C10" s="18">
        <f>('Price List'!K42)</f>
        <v>0</v>
      </c>
      <c r="H10" s="22"/>
    </row>
    <row r="11" spans="2:8" ht="24" thickBot="1" x14ac:dyDescent="0.5">
      <c r="B11" s="94" t="s">
        <v>117</v>
      </c>
      <c r="C11" s="127">
        <f>IF('Price List'!E57,'Price List'!K65,0)</f>
        <v>0</v>
      </c>
      <c r="H11" s="22"/>
    </row>
    <row r="12" spans="2:8" ht="10.5" customHeight="1" thickBot="1" x14ac:dyDescent="0.5">
      <c r="B12" s="103"/>
      <c r="C12" s="102"/>
      <c r="H12" s="22"/>
    </row>
    <row r="13" spans="2:8" ht="24" thickBot="1" x14ac:dyDescent="0.5">
      <c r="B13" s="94" t="s">
        <v>120</v>
      </c>
      <c r="C13" s="70">
        <f>('Price List'!K47)</f>
        <v>0</v>
      </c>
    </row>
    <row r="14" spans="2:8" ht="10.5" customHeight="1" thickBot="1" x14ac:dyDescent="0.5">
      <c r="B14" s="103"/>
      <c r="C14" s="102"/>
    </row>
    <row r="15" spans="2:8" ht="23.4" x14ac:dyDescent="0.45">
      <c r="B15" s="94" t="s">
        <v>35</v>
      </c>
      <c r="C15" s="55">
        <f>SUM(C7:C10)*'Price List'!D68</f>
        <v>0</v>
      </c>
      <c r="H15" s="22"/>
    </row>
    <row r="16" spans="2:8" ht="24" thickBot="1" x14ac:dyDescent="0.5">
      <c r="B16" s="94" t="s">
        <v>36</v>
      </c>
      <c r="C16" s="18">
        <f>SUM(C7:C15)*'Price List'!D69</f>
        <v>0</v>
      </c>
      <c r="H16" s="22"/>
    </row>
    <row r="17" spans="2:8" ht="24" thickBot="1" x14ac:dyDescent="0.5">
      <c r="B17" s="94" t="s">
        <v>45</v>
      </c>
      <c r="C17" s="46">
        <f>SUM(C7:C16)</f>
        <v>0</v>
      </c>
      <c r="H17" s="22"/>
    </row>
    <row r="18" spans="2:8" ht="29.4" thickBot="1" x14ac:dyDescent="0.6">
      <c r="B18" s="104" t="s">
        <v>162</v>
      </c>
      <c r="C18" s="101"/>
    </row>
    <row r="19" spans="2:8" ht="23.4" x14ac:dyDescent="0.45">
      <c r="B19" s="94" t="s">
        <v>90</v>
      </c>
      <c r="C19" s="55">
        <f>IF('Price List'!L3,'Price List'!D5,0)</f>
        <v>0</v>
      </c>
    </row>
    <row r="20" spans="2:8" ht="23.4" x14ac:dyDescent="0.45">
      <c r="B20" s="94" t="s">
        <v>160</v>
      </c>
      <c r="C20" s="17">
        <f>IF('Price List'!L6,'Price List'!D11,0)</f>
        <v>0</v>
      </c>
    </row>
    <row r="21" spans="2:8" ht="24" thickBot="1" x14ac:dyDescent="0.5">
      <c r="B21" s="99" t="s">
        <v>100</v>
      </c>
      <c r="C21" s="18">
        <f>IF('Price List'!E57,'Price List'!K60,0)</f>
        <v>0</v>
      </c>
    </row>
    <row r="22" spans="2:8" ht="33" customHeight="1" thickBot="1" x14ac:dyDescent="0.6">
      <c r="B22" s="104" t="s">
        <v>102</v>
      </c>
      <c r="C22" s="102"/>
    </row>
    <row r="23" spans="2:8" ht="23.4" x14ac:dyDescent="0.45">
      <c r="B23" s="94" t="s">
        <v>99</v>
      </c>
      <c r="C23" s="55">
        <f>('Price List'!K62)</f>
        <v>0</v>
      </c>
    </row>
    <row r="24" spans="2:8" ht="24" thickBot="1" x14ac:dyDescent="0.5">
      <c r="B24" s="95" t="s">
        <v>34</v>
      </c>
      <c r="C24" s="18">
        <f>'Price List'!K46</f>
        <v>0</v>
      </c>
    </row>
    <row r="25" spans="2:8" ht="29.4" thickBot="1" x14ac:dyDescent="0.6">
      <c r="B25" s="104" t="s">
        <v>78</v>
      </c>
      <c r="C25" s="102"/>
    </row>
    <row r="26" spans="2:8" ht="23.4" x14ac:dyDescent="0.45">
      <c r="B26" s="96" t="s">
        <v>30</v>
      </c>
      <c r="C26" s="162">
        <f>IF('Price List'!L8,('Price List'!D62),0)</f>
        <v>0</v>
      </c>
    </row>
    <row r="27" spans="2:8" ht="24" thickBot="1" x14ac:dyDescent="0.5">
      <c r="B27" s="97" t="s">
        <v>32</v>
      </c>
      <c r="C27" s="163">
        <f>IF('Price List'!L9,('Price List'!D64),0)</f>
        <v>0</v>
      </c>
    </row>
    <row r="28" spans="2:8" ht="24" thickBot="1" x14ac:dyDescent="0.5">
      <c r="B28" s="98" t="s">
        <v>23</v>
      </c>
      <c r="C28" s="50">
        <f>SUM(C19:C27)+C17</f>
        <v>0</v>
      </c>
    </row>
  </sheetData>
  <sheetProtection algorithmName="SHA-512" hashValue="0rbtD4+Xzj/T6re0RZUJpM8ukK0wdjt6yPX70uTIJn/cXnH6ecsCmUde1FcsKn93XF3QzhN4UE22hgOY/ZWSvg==" saltValue="fKpZvdmhNIpQNGNvfU+kwA==" spinCount="100000" sheet="1" objects="1" scenarios="1"/>
  <conditionalFormatting sqref="C10">
    <cfRule type="cellIs" dxfId="0" priority="1" operator="equal">
      <formula>0</formula>
    </cfRule>
  </conditionalFormatting>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23"/>
  <sheetViews>
    <sheetView topLeftCell="A6" workbookViewId="0">
      <selection activeCell="B12" sqref="B12"/>
    </sheetView>
  </sheetViews>
  <sheetFormatPr defaultColWidth="9.109375" defaultRowHeight="18" x14ac:dyDescent="0.35"/>
  <cols>
    <col min="1" max="1" width="21.5546875" style="7" customWidth="1"/>
    <col min="2" max="2" width="56.109375" style="12" customWidth="1"/>
    <col min="3" max="3" width="16.5546875" style="7" customWidth="1"/>
    <col min="4" max="16384" width="9.109375" style="12"/>
  </cols>
  <sheetData>
    <row r="1" spans="1:3" ht="80.25" customHeight="1" thickBot="1" x14ac:dyDescent="0.7">
      <c r="A1" s="52"/>
      <c r="B1" s="164" t="s">
        <v>171</v>
      </c>
      <c r="C1" s="53"/>
    </row>
    <row r="2" spans="1:3" x14ac:dyDescent="0.35">
      <c r="A2" s="6" t="s">
        <v>65</v>
      </c>
      <c r="B2" s="157">
        <f>'VST ZERO Upgrade Survey'!$B$4</f>
        <v>0</v>
      </c>
      <c r="C2" s="6"/>
    </row>
    <row r="3" spans="1:3" x14ac:dyDescent="0.35">
      <c r="A3" s="6" t="s">
        <v>60</v>
      </c>
      <c r="B3" s="158">
        <f>'VST ZERO Upgrade Survey'!$B$5</f>
        <v>0</v>
      </c>
      <c r="C3" s="6"/>
    </row>
    <row r="4" spans="1:3" x14ac:dyDescent="0.35">
      <c r="A4" s="6" t="s">
        <v>66</v>
      </c>
      <c r="B4" s="158">
        <f>'VST ZERO Upgrade Survey'!$B$6</f>
        <v>0</v>
      </c>
      <c r="C4" s="6"/>
    </row>
    <row r="5" spans="1:3" x14ac:dyDescent="0.35">
      <c r="A5" s="6" t="s">
        <v>61</v>
      </c>
      <c r="B5" s="158">
        <f>'VST ZERO Upgrade Survey'!$B$7</f>
        <v>0</v>
      </c>
      <c r="C5" s="6"/>
    </row>
    <row r="6" spans="1:3" ht="18" customHeight="1" x14ac:dyDescent="0.4">
      <c r="A6" s="6"/>
      <c r="B6" s="148" t="str">
        <f>IF('Price List'!L5,"Select Install New dispensers OR Retrofit existing dispensers","")</f>
        <v/>
      </c>
      <c r="C6" s="6"/>
    </row>
    <row r="7" spans="1:3" ht="18" customHeight="1" thickBot="1" x14ac:dyDescent="0.45">
      <c r="A7" s="12"/>
      <c r="B7" s="149" t="str">
        <f>IF('Price List'!L11, "Only Select ONE tank monitor for ISD","")</f>
        <v/>
      </c>
      <c r="C7" s="6"/>
    </row>
    <row r="8" spans="1:3" ht="18.600000000000001" thickBot="1" x14ac:dyDescent="0.4">
      <c r="A8" s="107" t="s">
        <v>12</v>
      </c>
      <c r="B8" s="108" t="s">
        <v>49</v>
      </c>
      <c r="C8" s="109" t="s">
        <v>18</v>
      </c>
    </row>
    <row r="9" spans="1:3" x14ac:dyDescent="0.35">
      <c r="A9" s="6" t="s">
        <v>48</v>
      </c>
      <c r="B9" s="110" t="str">
        <f>'Price List'!C33</f>
        <v>VST EVR Balance Nozzle G2                  VST-EVR-NBBK-2</v>
      </c>
      <c r="C9" s="159">
        <f>'Price List'!J33</f>
        <v>8</v>
      </c>
    </row>
    <row r="10" spans="1:3" x14ac:dyDescent="0.35">
      <c r="A10" s="6" t="s">
        <v>5</v>
      </c>
      <c r="B10" s="110" t="str">
        <f>VLOOKUP('Price List'!G14,Curb,3,TRUE)</f>
        <v>VST Platinum Balance Curb  8'             VDVP-EVR-096</v>
      </c>
      <c r="C10" s="159">
        <f>'Price List'!J14</f>
        <v>8</v>
      </c>
    </row>
    <row r="11" spans="1:3" x14ac:dyDescent="0.35">
      <c r="A11" s="6" t="s">
        <v>40</v>
      </c>
      <c r="B11" s="110" t="str">
        <f>VLOOKUP('Price List'!G37,Breakaway,3,TRUE)</f>
        <v>VST Reconnectable breakaway             VSTA-EVR-SBKA</v>
      </c>
      <c r="C11" s="159">
        <f>'Price List'!J37</f>
        <v>8</v>
      </c>
    </row>
    <row r="12" spans="1:3" x14ac:dyDescent="0.35">
      <c r="A12" s="6" t="s">
        <v>7</v>
      </c>
      <c r="B12" s="110" t="str">
        <f>VLOOKUP('Price List'!G25,Whip,3,TRUE)</f>
        <v>VST Platinum Balance Whip                  VSTAP-EVR-012</v>
      </c>
      <c r="C12" s="159">
        <f>'Price List'!J25</f>
        <v>8</v>
      </c>
    </row>
    <row r="13" spans="1:3" ht="18.600000000000001" thickBot="1" x14ac:dyDescent="0.4">
      <c r="A13" s="6" t="s">
        <v>64</v>
      </c>
      <c r="B13" s="110" t="str">
        <f>IF('Price List'!G39,'Price List'!C40,"NONE")</f>
        <v>CNI or EZ-Flow Retractor Clamp</v>
      </c>
      <c r="C13" s="159">
        <f>IF('Price List'!G39,'Price List'!J39,"NONE")</f>
        <v>8</v>
      </c>
    </row>
    <row r="14" spans="1:3" ht="18.600000000000001" thickBot="1" x14ac:dyDescent="0.4">
      <c r="A14" s="107" t="s">
        <v>50</v>
      </c>
      <c r="B14" s="108" t="s">
        <v>49</v>
      </c>
      <c r="C14" s="109" t="s">
        <v>18</v>
      </c>
    </row>
    <row r="15" spans="1:3" x14ac:dyDescent="0.35">
      <c r="A15" s="6" t="s">
        <v>53</v>
      </c>
      <c r="B15" s="110" t="str">
        <f>IF('Price List'!L4,'Price List'!C6,"N/A")</f>
        <v>TLS-350 Software Upgrade - Current Version</v>
      </c>
      <c r="C15" s="159">
        <f>IF('Price List'!L4,1,0)</f>
        <v>1</v>
      </c>
    </row>
    <row r="16" spans="1:3" ht="18.600000000000001" thickBot="1" x14ac:dyDescent="0.4">
      <c r="A16" s="6" t="s">
        <v>54</v>
      </c>
      <c r="B16" s="110" t="str">
        <f>IF('Price List'!L3,'Price List'!C7,"NONE")</f>
        <v>Veeder-Root Balance Flow Meter (1 kit)</v>
      </c>
      <c r="C16" s="159">
        <f>IF('Price List'!L3,'Price List'!F7,0)</f>
        <v>4</v>
      </c>
    </row>
    <row r="17" spans="1:3" ht="18.600000000000001" thickBot="1" x14ac:dyDescent="0.4">
      <c r="A17" s="107" t="s">
        <v>51</v>
      </c>
      <c r="B17" s="108" t="s">
        <v>49</v>
      </c>
      <c r="C17" s="109" t="s">
        <v>18</v>
      </c>
    </row>
    <row r="18" spans="1:3" ht="18.600000000000001" thickBot="1" x14ac:dyDescent="0.4">
      <c r="A18" s="6" t="s">
        <v>55</v>
      </c>
      <c r="B18" s="110" t="str">
        <f>IF('Price List'!L6,"INCON - FFS VRME0204","NONE")</f>
        <v>NONE</v>
      </c>
      <c r="C18" s="160" t="str">
        <f>IF('Price List'!L6,"1","0")</f>
        <v>0</v>
      </c>
    </row>
    <row r="19" spans="1:3" ht="18.600000000000001" thickBot="1" x14ac:dyDescent="0.4">
      <c r="A19" s="107" t="s">
        <v>52</v>
      </c>
      <c r="B19" s="108" t="s">
        <v>49</v>
      </c>
      <c r="C19" s="109" t="s">
        <v>18</v>
      </c>
    </row>
    <row r="20" spans="1:3" ht="18.600000000000001" thickBot="1" x14ac:dyDescent="0.4">
      <c r="A20" s="161" t="str">
        <f>IF('Price List'!G48,"STP","N/A")</f>
        <v>STP</v>
      </c>
      <c r="B20" s="110" t="str">
        <f>VLOOKUP('Price List'!G49,STP,2,FALSE)</f>
        <v>FE Petro Variable Frequency Controller and STP</v>
      </c>
      <c r="C20" s="160">
        <f>IF('Price List'!G48,'Price List'!H47,"0")</f>
        <v>3</v>
      </c>
    </row>
    <row r="21" spans="1:3" s="6" customFormat="1" ht="16.2" thickBot="1" x14ac:dyDescent="0.35">
      <c r="A21" s="107" t="s">
        <v>235</v>
      </c>
      <c r="B21" s="108" t="s">
        <v>49</v>
      </c>
      <c r="C21" s="109" t="s">
        <v>18</v>
      </c>
    </row>
    <row r="22" spans="1:3" s="192" customFormat="1" x14ac:dyDescent="0.35">
      <c r="A22" s="6" t="s">
        <v>236</v>
      </c>
      <c r="B22" s="192" t="s">
        <v>237</v>
      </c>
      <c r="C22" s="7">
        <f>IF('Price List'!G28,'Price List'!J29,0)</f>
        <v>0</v>
      </c>
    </row>
    <row r="23" spans="1:3" s="11" customFormat="1" x14ac:dyDescent="0.35">
      <c r="A23" s="6" t="s">
        <v>238</v>
      </c>
      <c r="B23" s="11" t="s">
        <v>239</v>
      </c>
      <c r="C23" s="7">
        <f>IF('Price List'!G30,'Price List'!J30,0)</f>
        <v>0</v>
      </c>
    </row>
  </sheetData>
  <sheetProtection algorithmName="SHA-512" hashValue="0jVFPf2bt6nFvWq2+0UKMSCQl9m9V6b7IeKm1FpHFSJ0aYoKthDWyV+y3wWN/G7Jz9j/2M25pSqhniUUqJ0XPA==" saltValue="0iQi+2cox2eCykGBVdR2vg==" spinCount="100000" sheet="1" objects="1" scenarios="1"/>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
  <sheetViews>
    <sheetView topLeftCell="A2" workbookViewId="0">
      <selection activeCell="B6" sqref="B6"/>
    </sheetView>
  </sheetViews>
  <sheetFormatPr defaultColWidth="9.109375" defaultRowHeight="14.4" x14ac:dyDescent="0.3"/>
  <cols>
    <col min="1" max="1" width="40.5546875" style="123" customWidth="1"/>
    <col min="2" max="2" width="63.33203125" style="123" customWidth="1"/>
    <col min="3" max="3" width="4" style="123" customWidth="1"/>
    <col min="4" max="4" width="70.88671875" style="123" customWidth="1"/>
    <col min="5" max="16384" width="9.109375" style="123"/>
  </cols>
  <sheetData>
    <row r="1" spans="1:4" s="124" customFormat="1" ht="42" customHeight="1" thickBot="1" x14ac:dyDescent="0.35">
      <c r="A1" s="223" t="s">
        <v>172</v>
      </c>
      <c r="B1" s="223"/>
    </row>
    <row r="2" spans="1:4" s="124" customFormat="1" ht="84" customHeight="1" thickBot="1" x14ac:dyDescent="0.35">
      <c r="A2" s="165" t="s">
        <v>173</v>
      </c>
      <c r="B2" s="166" t="s">
        <v>174</v>
      </c>
    </row>
    <row r="3" spans="1:4" ht="21.75" customHeight="1" thickBot="1" x14ac:dyDescent="0.35">
      <c r="A3" s="226" t="s">
        <v>163</v>
      </c>
      <c r="B3" s="227"/>
      <c r="D3" s="126" t="s">
        <v>115</v>
      </c>
    </row>
    <row r="4" spans="1:4" ht="85.5" customHeight="1" x14ac:dyDescent="0.3">
      <c r="A4" s="141" t="s">
        <v>145</v>
      </c>
      <c r="B4" s="138" t="s">
        <v>287</v>
      </c>
    </row>
    <row r="5" spans="1:4" ht="98.25" customHeight="1" x14ac:dyDescent="0.3">
      <c r="A5" s="142" t="s">
        <v>125</v>
      </c>
      <c r="B5" s="139" t="s">
        <v>164</v>
      </c>
    </row>
    <row r="6" spans="1:4" ht="106.5" customHeight="1" thickBot="1" x14ac:dyDescent="0.35">
      <c r="A6" s="143" t="s">
        <v>112</v>
      </c>
      <c r="B6" s="140" t="s">
        <v>289</v>
      </c>
    </row>
    <row r="7" spans="1:4" ht="27" customHeight="1" thickBot="1" x14ac:dyDescent="0.35">
      <c r="A7" s="224" t="s">
        <v>147</v>
      </c>
      <c r="B7" s="225"/>
      <c r="D7" s="125" t="s">
        <v>165</v>
      </c>
    </row>
    <row r="8" spans="1:4" ht="131.25" customHeight="1" thickBot="1" x14ac:dyDescent="0.35">
      <c r="A8" s="135" t="s">
        <v>129</v>
      </c>
      <c r="B8" s="133" t="s">
        <v>139</v>
      </c>
    </row>
    <row r="9" spans="1:4" ht="29.25" customHeight="1" thickBot="1" x14ac:dyDescent="0.35">
      <c r="A9" s="224" t="s">
        <v>148</v>
      </c>
      <c r="B9" s="225"/>
    </row>
    <row r="10" spans="1:4" ht="49.5" customHeight="1" x14ac:dyDescent="0.3">
      <c r="A10" s="141" t="s">
        <v>131</v>
      </c>
      <c r="B10" s="138" t="s">
        <v>132</v>
      </c>
    </row>
    <row r="11" spans="1:4" ht="63" thickBot="1" x14ac:dyDescent="0.35">
      <c r="A11" s="143" t="s">
        <v>140</v>
      </c>
      <c r="B11" s="140" t="s">
        <v>133</v>
      </c>
    </row>
    <row r="12" spans="1:4" ht="109.2" x14ac:dyDescent="0.3">
      <c r="A12" s="141" t="s">
        <v>130</v>
      </c>
      <c r="B12" s="138" t="s">
        <v>134</v>
      </c>
    </row>
    <row r="13" spans="1:4" ht="78" x14ac:dyDescent="0.3">
      <c r="A13" s="142" t="s">
        <v>141</v>
      </c>
      <c r="B13" s="139" t="s">
        <v>135</v>
      </c>
    </row>
    <row r="14" spans="1:4" ht="83.25" customHeight="1" thickBot="1" x14ac:dyDescent="0.35">
      <c r="A14" s="143" t="s">
        <v>142</v>
      </c>
      <c r="B14" s="140" t="s">
        <v>288</v>
      </c>
    </row>
    <row r="15" spans="1:4" ht="63" thickBot="1" x14ac:dyDescent="0.35">
      <c r="A15" s="135" t="s">
        <v>63</v>
      </c>
      <c r="B15" s="133" t="s">
        <v>146</v>
      </c>
    </row>
    <row r="16" spans="1:4" ht="18" x14ac:dyDescent="0.3">
      <c r="A16" s="137" t="s">
        <v>143</v>
      </c>
      <c r="B16" s="134" t="s">
        <v>113</v>
      </c>
    </row>
    <row r="17" spans="1:2" ht="18.600000000000001" thickBot="1" x14ac:dyDescent="0.35">
      <c r="A17" s="136"/>
      <c r="B17" s="156" t="s">
        <v>114</v>
      </c>
    </row>
    <row r="18" spans="1:2" ht="47.4" thickBot="1" x14ac:dyDescent="0.35">
      <c r="A18" s="136" t="s">
        <v>144</v>
      </c>
      <c r="B18" s="156" t="s">
        <v>136</v>
      </c>
    </row>
    <row r="19" spans="1:2" ht="45" customHeight="1" x14ac:dyDescent="0.3">
      <c r="A19" s="137" t="s">
        <v>121</v>
      </c>
      <c r="B19" s="138" t="s">
        <v>137</v>
      </c>
    </row>
    <row r="20" spans="1:2" ht="47.25" customHeight="1" thickBot="1" x14ac:dyDescent="0.35">
      <c r="A20" s="136"/>
      <c r="B20" s="140" t="s">
        <v>138</v>
      </c>
    </row>
  </sheetData>
  <sheetProtection algorithmName="SHA-512" hashValue="WGuKXmTicxgWrIFN8PbgfkGHVJHQuu970eioxMGwyrsjBBGjsWMzvYVGxDBjSmlghO8vOXe4aeeIibbToisLOw==" saltValue="qBRUO0UZudQdf+awpLlQug==" spinCount="100000" sheet="1" objects="1" scenarios="1"/>
  <mergeCells count="4">
    <mergeCell ref="A1:B1"/>
    <mergeCell ref="A7:B7"/>
    <mergeCell ref="A9:B9"/>
    <mergeCell ref="A3:B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election activeCell="R14" sqref="R14"/>
    </sheetView>
  </sheetViews>
  <sheetFormatPr defaultRowHeight="14.4" x14ac:dyDescent="0.3"/>
  <sheetData/>
  <sheetProtection algorithmName="SHA-512" hashValue="KGC1CWl5onDpju0K55e8c8lib4fblLh87bDgrnhpr4MXtqS4r4MTrlAnERqt7SNgSFsxYDHQsZY/fZBWiGYzpw==" saltValue="9nJvV4HStIMnakVvzORB0A=="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46"/>
  <sheetViews>
    <sheetView workbookViewId="0">
      <selection activeCell="B9" sqref="B9"/>
    </sheetView>
  </sheetViews>
  <sheetFormatPr defaultRowHeight="14.4" x14ac:dyDescent="0.3"/>
  <cols>
    <col min="1" max="1" width="7.6640625" customWidth="1"/>
    <col min="2" max="2" width="14.6640625" customWidth="1"/>
    <col min="3" max="3" width="17" customWidth="1"/>
    <col min="4" max="4" width="15.88671875" customWidth="1"/>
    <col min="5" max="5" width="17.6640625" customWidth="1"/>
    <col min="6" max="6" width="13.33203125" customWidth="1"/>
  </cols>
  <sheetData>
    <row r="1" spans="1:6" ht="57" customHeight="1" thickBot="1" x14ac:dyDescent="0.35">
      <c r="A1" s="169"/>
      <c r="B1" s="169"/>
      <c r="C1" s="228" t="s">
        <v>175</v>
      </c>
      <c r="D1" s="229"/>
      <c r="E1" s="230" t="s">
        <v>176</v>
      </c>
      <c r="F1" s="230"/>
    </row>
    <row r="2" spans="1:6" ht="20.25" customHeight="1" thickBot="1" x14ac:dyDescent="0.35">
      <c r="A2" s="171" t="s">
        <v>177</v>
      </c>
      <c r="B2" s="231">
        <f>'VST ZERO Upgrade Survey'!B4</f>
        <v>0</v>
      </c>
      <c r="C2" s="232"/>
      <c r="D2" s="170" t="s">
        <v>222</v>
      </c>
      <c r="E2" s="233">
        <v>42987</v>
      </c>
      <c r="F2" s="234"/>
    </row>
    <row r="3" spans="1:6" ht="17.25" customHeight="1" x14ac:dyDescent="0.3">
      <c r="A3" s="171" t="s">
        <v>60</v>
      </c>
      <c r="B3" s="235">
        <f>'VST ZERO Upgrade Survey'!B5</f>
        <v>0</v>
      </c>
      <c r="C3" s="236"/>
      <c r="D3" s="172" t="s">
        <v>178</v>
      </c>
      <c r="E3" s="235">
        <f>'VST ZERO Upgrade Survey'!D4</f>
        <v>0</v>
      </c>
      <c r="F3" s="237"/>
    </row>
    <row r="4" spans="1:6" ht="15.9" customHeight="1" x14ac:dyDescent="0.3">
      <c r="A4" s="173" t="s">
        <v>263</v>
      </c>
      <c r="B4" s="238">
        <f>'VST ZERO Upgrade Survey'!B6</f>
        <v>0</v>
      </c>
      <c r="C4" s="239"/>
      <c r="D4" s="174" t="s">
        <v>179</v>
      </c>
      <c r="E4" s="238">
        <f>'VST ZERO Upgrade Survey'!D5</f>
        <v>0</v>
      </c>
      <c r="F4" s="240"/>
    </row>
    <row r="5" spans="1:6" ht="15.9" customHeight="1" x14ac:dyDescent="0.3">
      <c r="A5" s="173" t="s">
        <v>264</v>
      </c>
      <c r="B5" s="238">
        <f>'VST ZERO Upgrade Survey'!B7</f>
        <v>0</v>
      </c>
      <c r="C5" s="239"/>
      <c r="D5" s="174" t="s">
        <v>180</v>
      </c>
      <c r="E5" s="238">
        <f>'VST ZERO Upgrade Survey'!D6</f>
        <v>0</v>
      </c>
      <c r="F5" s="240"/>
    </row>
    <row r="6" spans="1:6" ht="15.9" customHeight="1" thickBot="1" x14ac:dyDescent="0.35">
      <c r="A6" s="175" t="s">
        <v>265</v>
      </c>
      <c r="B6" s="241" t="s">
        <v>266</v>
      </c>
      <c r="C6" s="242"/>
      <c r="D6" s="176" t="s">
        <v>264</v>
      </c>
      <c r="E6" s="241">
        <f>'VST ZERO Upgrade Survey'!D7</f>
        <v>0</v>
      </c>
      <c r="F6" s="243"/>
    </row>
    <row r="7" spans="1:6" ht="6" customHeight="1" thickBot="1" x14ac:dyDescent="0.35">
      <c r="B7" s="177"/>
      <c r="C7" s="177"/>
      <c r="D7" s="177"/>
      <c r="E7" s="177"/>
      <c r="F7" s="177"/>
    </row>
    <row r="8" spans="1:6" ht="15" thickBot="1" x14ac:dyDescent="0.35">
      <c r="A8" s="1" t="s">
        <v>181</v>
      </c>
      <c r="B8" s="1" t="s">
        <v>92</v>
      </c>
      <c r="C8" s="1" t="s">
        <v>182</v>
      </c>
      <c r="D8" s="1" t="s">
        <v>183</v>
      </c>
      <c r="E8" s="1" t="s">
        <v>184</v>
      </c>
      <c r="F8" s="178" t="s">
        <v>185</v>
      </c>
    </row>
    <row r="9" spans="1:6" ht="14.1" customHeight="1" x14ac:dyDescent="0.3">
      <c r="A9" s="179" t="s">
        <v>186</v>
      </c>
      <c r="B9" s="181"/>
      <c r="C9" s="182"/>
      <c r="D9" s="182"/>
      <c r="E9" s="182"/>
      <c r="F9" s="181"/>
    </row>
    <row r="10" spans="1:6" ht="14.1" customHeight="1" x14ac:dyDescent="0.3">
      <c r="A10" s="180" t="s">
        <v>187</v>
      </c>
      <c r="B10" s="23"/>
      <c r="C10" s="183"/>
      <c r="D10" s="183"/>
      <c r="E10" s="183"/>
      <c r="F10" s="23"/>
    </row>
    <row r="11" spans="1:6" ht="14.1" customHeight="1" x14ac:dyDescent="0.3">
      <c r="A11" s="180" t="s">
        <v>188</v>
      </c>
      <c r="B11" s="23"/>
      <c r="C11" s="183"/>
      <c r="D11" s="183"/>
      <c r="E11" s="183"/>
      <c r="F11" s="23"/>
    </row>
    <row r="12" spans="1:6" ht="14.1" customHeight="1" x14ac:dyDescent="0.3">
      <c r="A12" s="180" t="s">
        <v>189</v>
      </c>
      <c r="B12" s="23"/>
      <c r="C12" s="183"/>
      <c r="D12" s="183"/>
      <c r="E12" s="183"/>
      <c r="F12" s="23"/>
    </row>
    <row r="13" spans="1:6" ht="14.1" customHeight="1" x14ac:dyDescent="0.3">
      <c r="A13" s="180" t="s">
        <v>190</v>
      </c>
      <c r="B13" s="23"/>
      <c r="C13" s="183"/>
      <c r="D13" s="183"/>
      <c r="E13" s="183"/>
      <c r="F13" s="23"/>
    </row>
    <row r="14" spans="1:6" ht="14.1" customHeight="1" x14ac:dyDescent="0.3">
      <c r="A14" s="180" t="s">
        <v>191</v>
      </c>
      <c r="B14" s="23"/>
      <c r="C14" s="183"/>
      <c r="D14" s="183"/>
      <c r="E14" s="183"/>
      <c r="F14" s="23"/>
    </row>
    <row r="15" spans="1:6" ht="14.1" customHeight="1" x14ac:dyDescent="0.3">
      <c r="A15" s="180" t="s">
        <v>192</v>
      </c>
      <c r="B15" s="23"/>
      <c r="C15" s="183"/>
      <c r="D15" s="183"/>
      <c r="E15" s="183"/>
      <c r="F15" s="23"/>
    </row>
    <row r="16" spans="1:6" ht="14.1" customHeight="1" x14ac:dyDescent="0.3">
      <c r="A16" s="180" t="s">
        <v>193</v>
      </c>
      <c r="B16" s="23"/>
      <c r="C16" s="183"/>
      <c r="D16" s="183"/>
      <c r="E16" s="183"/>
      <c r="F16" s="23"/>
    </row>
    <row r="17" spans="1:6" ht="14.1" customHeight="1" x14ac:dyDescent="0.3">
      <c r="A17" s="180" t="s">
        <v>194</v>
      </c>
      <c r="B17" s="23"/>
      <c r="C17" s="183"/>
      <c r="D17" s="183"/>
      <c r="E17" s="183"/>
      <c r="F17" s="23"/>
    </row>
    <row r="18" spans="1:6" ht="14.1" customHeight="1" x14ac:dyDescent="0.3">
      <c r="A18" s="180" t="s">
        <v>195</v>
      </c>
      <c r="B18" s="23"/>
      <c r="C18" s="183"/>
      <c r="D18" s="183"/>
      <c r="E18" s="183"/>
      <c r="F18" s="23"/>
    </row>
    <row r="19" spans="1:6" ht="14.1" customHeight="1" x14ac:dyDescent="0.3">
      <c r="A19" s="180" t="s">
        <v>196</v>
      </c>
      <c r="B19" s="23"/>
      <c r="C19" s="183"/>
      <c r="D19" s="183"/>
      <c r="E19" s="183"/>
      <c r="F19" s="23"/>
    </row>
    <row r="20" spans="1:6" ht="14.1" customHeight="1" x14ac:dyDescent="0.3">
      <c r="A20" s="180" t="s">
        <v>197</v>
      </c>
      <c r="B20" s="23"/>
      <c r="C20" s="183"/>
      <c r="D20" s="183"/>
      <c r="E20" s="183"/>
      <c r="F20" s="23"/>
    </row>
    <row r="21" spans="1:6" ht="14.1" customHeight="1" x14ac:dyDescent="0.3">
      <c r="A21" s="180" t="s">
        <v>198</v>
      </c>
      <c r="B21" s="23"/>
      <c r="C21" s="183"/>
      <c r="D21" s="183"/>
      <c r="E21" s="183"/>
      <c r="F21" s="23"/>
    </row>
    <row r="22" spans="1:6" ht="14.1" customHeight="1" x14ac:dyDescent="0.3">
      <c r="A22" s="180" t="s">
        <v>199</v>
      </c>
      <c r="B22" s="23"/>
      <c r="C22" s="183"/>
      <c r="D22" s="183"/>
      <c r="E22" s="183"/>
      <c r="F22" s="23"/>
    </row>
    <row r="23" spans="1:6" ht="14.1" customHeight="1" x14ac:dyDescent="0.3">
      <c r="A23" s="180" t="s">
        <v>200</v>
      </c>
      <c r="B23" s="23"/>
      <c r="C23" s="183"/>
      <c r="D23" s="183"/>
      <c r="E23" s="183"/>
      <c r="F23" s="23"/>
    </row>
    <row r="24" spans="1:6" ht="14.1" customHeight="1" x14ac:dyDescent="0.3">
      <c r="A24" s="180" t="s">
        <v>201</v>
      </c>
      <c r="B24" s="23"/>
      <c r="C24" s="183"/>
      <c r="D24" s="183"/>
      <c r="E24" s="183"/>
      <c r="F24" s="23"/>
    </row>
    <row r="25" spans="1:6" ht="14.1" customHeight="1" x14ac:dyDescent="0.3">
      <c r="A25" s="180" t="s">
        <v>202</v>
      </c>
      <c r="B25" s="23"/>
      <c r="C25" s="183"/>
      <c r="D25" s="183"/>
      <c r="E25" s="183"/>
      <c r="F25" s="23"/>
    </row>
    <row r="26" spans="1:6" ht="14.1" customHeight="1" x14ac:dyDescent="0.3">
      <c r="A26" s="180" t="s">
        <v>203</v>
      </c>
      <c r="B26" s="23"/>
      <c r="C26" s="183"/>
      <c r="D26" s="183"/>
      <c r="E26" s="183"/>
      <c r="F26" s="23"/>
    </row>
    <row r="27" spans="1:6" ht="14.1" customHeight="1" x14ac:dyDescent="0.3">
      <c r="A27" s="180" t="s">
        <v>204</v>
      </c>
      <c r="B27" s="23"/>
      <c r="C27" s="183"/>
      <c r="D27" s="183"/>
      <c r="E27" s="183"/>
      <c r="F27" s="23"/>
    </row>
    <row r="28" spans="1:6" ht="14.1" customHeight="1" x14ac:dyDescent="0.3">
      <c r="A28" s="180" t="s">
        <v>205</v>
      </c>
      <c r="B28" s="23"/>
      <c r="C28" s="183"/>
      <c r="D28" s="183"/>
      <c r="E28" s="183"/>
      <c r="F28" s="23"/>
    </row>
    <row r="29" spans="1:6" ht="14.1" customHeight="1" x14ac:dyDescent="0.3">
      <c r="A29" s="180" t="s">
        <v>206</v>
      </c>
      <c r="B29" s="23"/>
      <c r="C29" s="183"/>
      <c r="D29" s="183"/>
      <c r="E29" s="183"/>
      <c r="F29" s="23"/>
    </row>
    <row r="30" spans="1:6" ht="14.1" customHeight="1" x14ac:dyDescent="0.3">
      <c r="A30" s="180" t="s">
        <v>207</v>
      </c>
      <c r="B30" s="23"/>
      <c r="C30" s="183"/>
      <c r="D30" s="183"/>
      <c r="E30" s="183"/>
      <c r="F30" s="23"/>
    </row>
    <row r="31" spans="1:6" ht="14.1" customHeight="1" x14ac:dyDescent="0.3">
      <c r="A31" s="180" t="s">
        <v>208</v>
      </c>
      <c r="B31" s="23"/>
      <c r="C31" s="183"/>
      <c r="D31" s="183"/>
      <c r="E31" s="183"/>
      <c r="F31" s="23"/>
    </row>
    <row r="32" spans="1:6" ht="14.1" customHeight="1" x14ac:dyDescent="0.3">
      <c r="A32" s="180" t="s">
        <v>209</v>
      </c>
      <c r="B32" s="23"/>
      <c r="C32" s="183"/>
      <c r="D32" s="183"/>
      <c r="E32" s="183"/>
      <c r="F32" s="23"/>
    </row>
    <row r="33" spans="1:6" ht="14.1" customHeight="1" x14ac:dyDescent="0.3">
      <c r="A33" s="180" t="s">
        <v>210</v>
      </c>
      <c r="B33" s="23"/>
      <c r="C33" s="183"/>
      <c r="D33" s="183"/>
      <c r="E33" s="183"/>
      <c r="F33" s="23"/>
    </row>
    <row r="34" spans="1:6" ht="14.1" customHeight="1" x14ac:dyDescent="0.3">
      <c r="A34" s="180" t="s">
        <v>211</v>
      </c>
      <c r="B34" s="23"/>
      <c r="C34" s="183"/>
      <c r="D34" s="183"/>
      <c r="E34" s="183"/>
      <c r="F34" s="23"/>
    </row>
    <row r="35" spans="1:6" ht="14.1" customHeight="1" x14ac:dyDescent="0.3">
      <c r="A35" s="180" t="s">
        <v>212</v>
      </c>
      <c r="B35" s="23"/>
      <c r="C35" s="183"/>
      <c r="D35" s="183"/>
      <c r="E35" s="183"/>
      <c r="F35" s="23"/>
    </row>
    <row r="36" spans="1:6" ht="14.1" customHeight="1" x14ac:dyDescent="0.3">
      <c r="A36" s="180" t="s">
        <v>213</v>
      </c>
      <c r="B36" s="23"/>
      <c r="C36" s="183"/>
      <c r="D36" s="183"/>
      <c r="E36" s="183"/>
      <c r="F36" s="23"/>
    </row>
    <row r="37" spans="1:6" ht="14.1" customHeight="1" x14ac:dyDescent="0.3">
      <c r="A37" s="180" t="s">
        <v>214</v>
      </c>
      <c r="B37" s="23"/>
      <c r="C37" s="183"/>
      <c r="D37" s="183"/>
      <c r="E37" s="183"/>
      <c r="F37" s="23"/>
    </row>
    <row r="38" spans="1:6" ht="14.1" customHeight="1" x14ac:dyDescent="0.3">
      <c r="A38" s="180" t="s">
        <v>215</v>
      </c>
      <c r="B38" s="23"/>
      <c r="C38" s="183"/>
      <c r="D38" s="183"/>
      <c r="E38" s="183"/>
      <c r="F38" s="23"/>
    </row>
    <row r="39" spans="1:6" ht="14.1" customHeight="1" x14ac:dyDescent="0.3">
      <c r="A39" s="180" t="s">
        <v>216</v>
      </c>
      <c r="B39" s="23"/>
      <c r="C39" s="183"/>
      <c r="D39" s="183"/>
      <c r="E39" s="183"/>
      <c r="F39" s="23"/>
    </row>
    <row r="40" spans="1:6" ht="14.1" customHeight="1" x14ac:dyDescent="0.3">
      <c r="A40" s="180" t="s">
        <v>217</v>
      </c>
      <c r="B40" s="23"/>
      <c r="C40" s="183"/>
      <c r="D40" s="183"/>
      <c r="E40" s="183"/>
      <c r="F40" s="23"/>
    </row>
    <row r="41" spans="1:6" ht="14.1" customHeight="1" x14ac:dyDescent="0.3">
      <c r="A41" s="180" t="s">
        <v>218</v>
      </c>
      <c r="B41" s="23"/>
      <c r="C41" s="183"/>
      <c r="D41" s="183"/>
      <c r="E41" s="183"/>
      <c r="F41" s="23"/>
    </row>
    <row r="42" spans="1:6" ht="14.1" customHeight="1" x14ac:dyDescent="0.3">
      <c r="A42" s="180" t="s">
        <v>219</v>
      </c>
      <c r="B42" s="23"/>
      <c r="C42" s="183"/>
      <c r="D42" s="183"/>
      <c r="E42" s="183"/>
      <c r="F42" s="23"/>
    </row>
    <row r="43" spans="1:6" ht="14.1" customHeight="1" x14ac:dyDescent="0.3">
      <c r="A43" s="180" t="s">
        <v>220</v>
      </c>
      <c r="B43" s="23"/>
      <c r="C43" s="183"/>
      <c r="D43" s="183"/>
      <c r="E43" s="183"/>
      <c r="F43" s="23"/>
    </row>
    <row r="44" spans="1:6" ht="14.1" customHeight="1" x14ac:dyDescent="0.3">
      <c r="A44" s="180" t="s">
        <v>221</v>
      </c>
      <c r="B44" s="23"/>
      <c r="C44" s="183"/>
      <c r="D44" s="183"/>
      <c r="E44" s="183"/>
      <c r="F44" s="23"/>
    </row>
    <row r="45" spans="1:6" ht="14.1" customHeight="1" x14ac:dyDescent="0.3"/>
    <row r="46" spans="1:6" ht="15.9" customHeight="1" x14ac:dyDescent="0.3"/>
  </sheetData>
  <sheetProtection algorithmName="SHA-512" hashValue="ED8XM50Y3KBvDdgTMN0QATqzDfd+YLWNsx+8CvGnP1sn6Fw81i8nyeKHHaHSd4NXUTE2fPWfYpMqB1N273HksA==" saltValue="TetrIZeMZjy0eRhhx4gh4g==" spinCount="100000" sheet="1" objects="1" scenarios="1"/>
  <mergeCells count="12">
    <mergeCell ref="B4:C4"/>
    <mergeCell ref="E4:F4"/>
    <mergeCell ref="B5:C5"/>
    <mergeCell ref="E5:F5"/>
    <mergeCell ref="B6:C6"/>
    <mergeCell ref="E6:F6"/>
    <mergeCell ref="C1:D1"/>
    <mergeCell ref="E1:F1"/>
    <mergeCell ref="B2:C2"/>
    <mergeCell ref="E2:F2"/>
    <mergeCell ref="B3:C3"/>
    <mergeCell ref="E3:F3"/>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VST ZERO Upgrade Survey</vt:lpstr>
      <vt:lpstr>Price List</vt:lpstr>
      <vt:lpstr> Quote Form</vt:lpstr>
      <vt:lpstr>Equipment Order Form</vt:lpstr>
      <vt:lpstr>Survey Instructions</vt:lpstr>
      <vt:lpstr>Compatibility Charts</vt:lpstr>
      <vt:lpstr>Warranty # Form</vt:lpstr>
      <vt:lpstr>Breakaway</vt:lpstr>
      <vt:lpstr>Curb</vt:lpstr>
      <vt:lpstr>STP</vt:lpstr>
      <vt:lpstr>Whip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dough_000</dc:creator>
  <cp:lastModifiedBy>admin</cp:lastModifiedBy>
  <cp:lastPrinted>2017-10-10T19:22:08Z</cp:lastPrinted>
  <dcterms:created xsi:type="dcterms:W3CDTF">2014-12-04T22:06:17Z</dcterms:created>
  <dcterms:modified xsi:type="dcterms:W3CDTF">2017-11-20T21:01:44Z</dcterms:modified>
</cp:coreProperties>
</file>